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ttnowak/Dropbox (Liquid and Grit)/Liquid and Grit Team Folder/Reports/Puzzle Reports/02 2018 Puzzle/"/>
    </mc:Choice>
  </mc:AlternateContent>
  <bookViews>
    <workbookView xWindow="0" yWindow="460" windowWidth="28800" windowHeight="17540" xr2:uid="{00000000-000D-0000-FFFF-FFFF00000000}"/>
  </bookViews>
  <sheets>
    <sheet name="Economy" sheetId="1" r:id="rId1"/>
    <sheet name="Currency Conversions" sheetId="2" r:id="rId2"/>
    <sheet name="Retention Bonus Collections" sheetId="3" r:id="rId3"/>
    <sheet name="Graph Data &gt;&gt;" sheetId="4" r:id="rId4"/>
    <sheet name="(Graph) New User Balance" sheetId="5" r:id="rId5"/>
    <sheet name="Daily Value (less W2E)" sheetId="6" r:id="rId6"/>
    <sheet name="(Graph) Primary Currency Conv" sheetId="7" r:id="rId7"/>
    <sheet name="Example of Conversion" sheetId="8" r:id="rId8"/>
  </sheets>
  <definedNames>
    <definedName name="_xlnm._FilterDatabase" localSheetId="3" hidden="1">'Graph Data &gt;&gt;'!$B$6:$F$6</definedName>
    <definedName name="_xlchart.v1.0" hidden="1">'Graph Data &gt;&gt;'!$B$7:$B$23</definedName>
    <definedName name="_xlchart.v1.1" hidden="1">'Graph Data &gt;&gt;'!$F$7:$F$24</definedName>
    <definedName name="_xlchart.v1.2" hidden="1">'Graph Data &gt;&gt;'!$B$7:$B$23</definedName>
    <definedName name="_xlchart.v1.3" hidden="1">'Graph Data &gt;&gt;'!$F$7:$F$24</definedName>
  </definedNames>
  <calcPr calcId="171027"/>
</workbook>
</file>

<file path=xl/calcChain.xml><?xml version="1.0" encoding="utf-8"?>
<calcChain xmlns="http://schemas.openxmlformats.org/spreadsheetml/2006/main">
  <c r="C8" i="4" l="1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7" i="4"/>
  <c r="B58" i="1"/>
  <c r="B56" i="1"/>
  <c r="B47" i="1"/>
  <c r="C46" i="1"/>
  <c r="I5" i="8" l="1"/>
  <c r="I4" i="8"/>
  <c r="K4" i="8" s="1"/>
  <c r="N4" i="8" s="1"/>
  <c r="F7" i="4"/>
  <c r="C77" i="2"/>
  <c r="B50" i="2"/>
  <c r="B77" i="2" s="1"/>
  <c r="B44" i="2"/>
  <c r="B40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B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7" i="2"/>
  <c r="S27" i="2"/>
  <c r="R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1" i="2"/>
  <c r="S21" i="2"/>
  <c r="R21" i="2"/>
  <c r="O21" i="2"/>
  <c r="N21" i="2"/>
  <c r="M21" i="2"/>
  <c r="L21" i="2"/>
  <c r="K21" i="2"/>
  <c r="J21" i="2"/>
  <c r="I21" i="2"/>
  <c r="H21" i="2"/>
  <c r="G21" i="2"/>
  <c r="F21" i="2"/>
  <c r="E21" i="2"/>
  <c r="D21" i="2"/>
  <c r="B16" i="2"/>
  <c r="S16" i="2"/>
  <c r="R16" i="2"/>
  <c r="Q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5" i="2"/>
  <c r="B36" i="2" s="1"/>
  <c r="O15" i="2"/>
  <c r="N15" i="2"/>
  <c r="M15" i="2"/>
  <c r="L15" i="2"/>
  <c r="J15" i="2"/>
  <c r="I15" i="2"/>
  <c r="I36" i="2" s="1"/>
  <c r="H15" i="2"/>
  <c r="G15" i="2"/>
  <c r="F15" i="2"/>
  <c r="E15" i="2"/>
  <c r="E36" i="2" s="1"/>
  <c r="D15" i="2"/>
  <c r="C15" i="2"/>
  <c r="P14" i="2"/>
  <c r="P16" i="2" s="1"/>
  <c r="S10" i="2"/>
  <c r="F24" i="4" s="1"/>
  <c r="R10" i="2"/>
  <c r="F23" i="4" s="1"/>
  <c r="Q10" i="2"/>
  <c r="F9" i="4" s="1"/>
  <c r="P10" i="2"/>
  <c r="F8" i="4" s="1"/>
  <c r="O10" i="2"/>
  <c r="F15" i="4" s="1"/>
  <c r="N10" i="2"/>
  <c r="F12" i="4" s="1"/>
  <c r="M10" i="2"/>
  <c r="F22" i="4" s="1"/>
  <c r="L10" i="2"/>
  <c r="F18" i="4" s="1"/>
  <c r="K10" i="2"/>
  <c r="F10" i="4" s="1"/>
  <c r="J10" i="2"/>
  <c r="F21" i="4" s="1"/>
  <c r="I10" i="2"/>
  <c r="F19" i="4" s="1"/>
  <c r="H10" i="2"/>
  <c r="F20" i="4" s="1"/>
  <c r="G10" i="2"/>
  <c r="F14" i="4" s="1"/>
  <c r="F10" i="2"/>
  <c r="F13" i="4" s="1"/>
  <c r="E10" i="2"/>
  <c r="F17" i="4" s="1"/>
  <c r="D10" i="2"/>
  <c r="F16" i="4" s="1"/>
  <c r="C10" i="2"/>
  <c r="F11" i="4" s="1"/>
  <c r="S9" i="2"/>
  <c r="S55" i="2" s="1"/>
  <c r="R9" i="2"/>
  <c r="R44" i="2" s="1"/>
  <c r="Q9" i="2"/>
  <c r="Q27" i="2" s="1"/>
  <c r="P7" i="3" s="1"/>
  <c r="P9" i="2"/>
  <c r="P65" i="2" s="1"/>
  <c r="O9" i="2"/>
  <c r="O60" i="2" s="1"/>
  <c r="N9" i="2"/>
  <c r="M9" i="2"/>
  <c r="M65" i="2" s="1"/>
  <c r="L7" i="3" s="1"/>
  <c r="L9" i="2"/>
  <c r="L65" i="2" s="1"/>
  <c r="K9" i="2"/>
  <c r="J9" i="2"/>
  <c r="J36" i="2" s="1"/>
  <c r="I9" i="2"/>
  <c r="I75" i="2" s="1"/>
  <c r="H9" i="2"/>
  <c r="G9" i="2"/>
  <c r="G44" i="2" s="1"/>
  <c r="F9" i="2"/>
  <c r="F70" i="2" s="1"/>
  <c r="E9" i="2"/>
  <c r="E75" i="2" s="1"/>
  <c r="D9" i="2"/>
  <c r="D44" i="2" s="1"/>
  <c r="C7" i="3" s="1"/>
  <c r="C9" i="2"/>
  <c r="B9" i="3" s="1"/>
  <c r="S58" i="1"/>
  <c r="P58" i="1"/>
  <c r="L58" i="1"/>
  <c r="K58" i="1"/>
  <c r="J58" i="1"/>
  <c r="G58" i="1"/>
  <c r="F58" i="1"/>
  <c r="E58" i="1"/>
  <c r="D58" i="1"/>
  <c r="S57" i="1"/>
  <c r="R57" i="1"/>
  <c r="R58" i="1" s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Q56" i="1"/>
  <c r="M56" i="1"/>
  <c r="M58" i="1" s="1"/>
  <c r="B49" i="1"/>
  <c r="S47" i="1"/>
  <c r="S49" i="1" s="1"/>
  <c r="R47" i="1"/>
  <c r="R49" i="1" s="1"/>
  <c r="Q47" i="1"/>
  <c r="Q49" i="1" s="1"/>
  <c r="P47" i="1"/>
  <c r="P49" i="1" s="1"/>
  <c r="O47" i="1"/>
  <c r="O49" i="1" s="1"/>
  <c r="N47" i="1"/>
  <c r="N49" i="1" s="1"/>
  <c r="M47" i="1"/>
  <c r="M49" i="1" s="1"/>
  <c r="K47" i="1"/>
  <c r="K49" i="1" s="1"/>
  <c r="J47" i="1"/>
  <c r="J49" i="1" s="1"/>
  <c r="I47" i="1"/>
  <c r="I49" i="1" s="1"/>
  <c r="H47" i="1"/>
  <c r="H49" i="1" s="1"/>
  <c r="G47" i="1"/>
  <c r="G49" i="1" s="1"/>
  <c r="E47" i="1"/>
  <c r="E49" i="1" s="1"/>
  <c r="D47" i="1"/>
  <c r="D49" i="1" s="1"/>
  <c r="L46" i="1"/>
  <c r="L47" i="1" s="1"/>
  <c r="F46" i="1"/>
  <c r="F47" i="1" s="1"/>
  <c r="C47" i="1"/>
  <c r="B42" i="1"/>
  <c r="B44" i="1" s="1"/>
  <c r="P42" i="1"/>
  <c r="P44" i="1" s="1"/>
  <c r="O42" i="1"/>
  <c r="O44" i="1" s="1"/>
  <c r="K42" i="1"/>
  <c r="K44" i="1" s="1"/>
  <c r="D42" i="1"/>
  <c r="D44" i="1" s="1"/>
  <c r="C42" i="1"/>
  <c r="S41" i="1"/>
  <c r="S42" i="1" s="1"/>
  <c r="R41" i="1"/>
  <c r="R42" i="1" s="1"/>
  <c r="Q41" i="1"/>
  <c r="Q42" i="1" s="1"/>
  <c r="N41" i="1"/>
  <c r="N42" i="1" s="1"/>
  <c r="M41" i="1"/>
  <c r="M42" i="1" s="1"/>
  <c r="L41" i="1"/>
  <c r="L42" i="1" s="1"/>
  <c r="J41" i="1"/>
  <c r="J42" i="1" s="1"/>
  <c r="I41" i="1"/>
  <c r="I42" i="1" s="1"/>
  <c r="H41" i="1"/>
  <c r="H42" i="1" s="1"/>
  <c r="G41" i="1"/>
  <c r="G42" i="1" s="1"/>
  <c r="F41" i="1"/>
  <c r="F42" i="1" s="1"/>
  <c r="E41" i="1"/>
  <c r="E42" i="1" s="1"/>
  <c r="B37" i="1"/>
  <c r="B39" i="1" s="1"/>
  <c r="O37" i="1"/>
  <c r="G37" i="1"/>
  <c r="D37" i="1"/>
  <c r="S36" i="1"/>
  <c r="S37" i="1" s="1"/>
  <c r="R36" i="1"/>
  <c r="R37" i="1" s="1"/>
  <c r="Q36" i="1"/>
  <c r="Q37" i="1" s="1"/>
  <c r="P36" i="1"/>
  <c r="P37" i="1" s="1"/>
  <c r="O36" i="1"/>
  <c r="N36" i="1"/>
  <c r="N37" i="1" s="1"/>
  <c r="M36" i="1"/>
  <c r="M37" i="1" s="1"/>
  <c r="L36" i="1"/>
  <c r="L37" i="1" s="1"/>
  <c r="K36" i="1"/>
  <c r="K37" i="1" s="1"/>
  <c r="J36" i="1"/>
  <c r="J37" i="1" s="1"/>
  <c r="I36" i="1"/>
  <c r="I37" i="1" s="1"/>
  <c r="H36" i="1"/>
  <c r="H37" i="1" s="1"/>
  <c r="G36" i="1"/>
  <c r="F36" i="1"/>
  <c r="F37" i="1" s="1"/>
  <c r="E36" i="1"/>
  <c r="E37" i="1" s="1"/>
  <c r="C36" i="1"/>
  <c r="C37" i="1" s="1"/>
  <c r="B35" i="1"/>
  <c r="B54" i="1" s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29" i="1"/>
  <c r="B30" i="1" s="1"/>
  <c r="S26" i="1"/>
  <c r="R26" i="1"/>
  <c r="Q26" i="1"/>
  <c r="P26" i="1"/>
  <c r="O26" i="1"/>
  <c r="N26" i="1"/>
  <c r="M26" i="1"/>
  <c r="L26" i="1"/>
  <c r="K26" i="1"/>
  <c r="I26" i="1"/>
  <c r="H26" i="1"/>
  <c r="G26" i="1"/>
  <c r="F26" i="1"/>
  <c r="E26" i="1"/>
  <c r="D26" i="1"/>
  <c r="C26" i="1"/>
  <c r="B25" i="1"/>
  <c r="B26" i="1" s="1"/>
  <c r="S22" i="1"/>
  <c r="R22" i="1"/>
  <c r="O22" i="1"/>
  <c r="N22" i="1"/>
  <c r="M22" i="1"/>
  <c r="L22" i="1"/>
  <c r="J22" i="1"/>
  <c r="I22" i="1"/>
  <c r="H22" i="1"/>
  <c r="G22" i="1"/>
  <c r="F22" i="1"/>
  <c r="E22" i="1"/>
  <c r="D22" i="1"/>
  <c r="C22" i="1"/>
  <c r="B21" i="1"/>
  <c r="B22" i="1" s="1"/>
  <c r="J18" i="1"/>
  <c r="C18" i="1"/>
  <c r="B17" i="1"/>
  <c r="S17" i="1"/>
  <c r="S18" i="1" s="1"/>
  <c r="R17" i="1"/>
  <c r="R18" i="1" s="1"/>
  <c r="Q17" i="1"/>
  <c r="Q18" i="1" s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I17" i="1"/>
  <c r="I18" i="1" s="1"/>
  <c r="F17" i="1"/>
  <c r="F18" i="1" s="1"/>
  <c r="E17" i="1"/>
  <c r="E18" i="1" s="1"/>
  <c r="B13" i="1"/>
  <c r="B14" i="1" s="1"/>
  <c r="B32" i="1" s="1"/>
  <c r="H36" i="2" l="1"/>
  <c r="Q15" i="2"/>
  <c r="Q21" i="2"/>
  <c r="J44" i="2"/>
  <c r="I16" i="3" s="1"/>
  <c r="E50" i="2"/>
  <c r="D55" i="2"/>
  <c r="E70" i="2"/>
  <c r="J75" i="2"/>
  <c r="H10" i="3"/>
  <c r="M36" i="2"/>
  <c r="E44" i="2"/>
  <c r="M44" i="2"/>
  <c r="M13" i="1" s="1"/>
  <c r="M14" i="1" s="1"/>
  <c r="M32" i="1" s="1"/>
  <c r="L50" i="2"/>
  <c r="D65" i="2"/>
  <c r="I70" i="2"/>
  <c r="N36" i="2"/>
  <c r="R36" i="2"/>
  <c r="F44" i="2"/>
  <c r="Q44" i="2"/>
  <c r="M50" i="2"/>
  <c r="L10" i="3" s="1"/>
  <c r="P15" i="2"/>
  <c r="P21" i="1" s="1"/>
  <c r="P22" i="1" s="1"/>
  <c r="I44" i="2"/>
  <c r="C8" i="3"/>
  <c r="Q58" i="1"/>
  <c r="F18" i="3"/>
  <c r="F17" i="3"/>
  <c r="F16" i="3"/>
  <c r="F15" i="3"/>
  <c r="F14" i="3"/>
  <c r="G13" i="1"/>
  <c r="G14" i="1" s="1"/>
  <c r="B51" i="1"/>
  <c r="B60" i="1" s="1"/>
  <c r="E15" i="3"/>
  <c r="E14" i="3"/>
  <c r="E9" i="3"/>
  <c r="Q18" i="3"/>
  <c r="Q17" i="3"/>
  <c r="Q16" i="3"/>
  <c r="Q15" i="3"/>
  <c r="Q14" i="3"/>
  <c r="R13" i="1"/>
  <c r="R14" i="1" s="1"/>
  <c r="R32" i="1" s="1"/>
  <c r="K50" i="2"/>
  <c r="I17" i="3"/>
  <c r="O44" i="2"/>
  <c r="O70" i="2"/>
  <c r="G17" i="1"/>
  <c r="G18" i="1" s="1"/>
  <c r="G32" i="1" s="1"/>
  <c r="H75" i="2"/>
  <c r="H70" i="2"/>
  <c r="G8" i="3"/>
  <c r="H65" i="2"/>
  <c r="H60" i="2"/>
  <c r="G11" i="3" s="1"/>
  <c r="H55" i="2"/>
  <c r="H44" i="2"/>
  <c r="H56" i="1"/>
  <c r="H58" i="1" s="1"/>
  <c r="P60" i="2"/>
  <c r="P55" i="2"/>
  <c r="P44" i="2"/>
  <c r="P21" i="2"/>
  <c r="P36" i="2" s="1"/>
  <c r="C21" i="2"/>
  <c r="D36" i="2"/>
  <c r="P70" i="2"/>
  <c r="P75" i="2"/>
  <c r="P10" i="3"/>
  <c r="D17" i="1"/>
  <c r="D18" i="1" s="1"/>
  <c r="H17" i="1"/>
  <c r="H18" i="1" s="1"/>
  <c r="E7" i="4"/>
  <c r="L17" i="3"/>
  <c r="L16" i="3"/>
  <c r="P50" i="2"/>
  <c r="K55" i="2"/>
  <c r="D60" i="2"/>
  <c r="B7" i="3"/>
  <c r="G50" i="2"/>
  <c r="G75" i="2"/>
  <c r="G70" i="2"/>
  <c r="F10" i="3" s="1"/>
  <c r="G36" i="2"/>
  <c r="O75" i="2"/>
  <c r="O65" i="2"/>
  <c r="O50" i="2"/>
  <c r="O36" i="2"/>
  <c r="S65" i="2"/>
  <c r="S50" i="2"/>
  <c r="R10" i="3"/>
  <c r="S36" i="2"/>
  <c r="C27" i="2"/>
  <c r="C34" i="2"/>
  <c r="B22" i="3" s="1"/>
  <c r="D18" i="3"/>
  <c r="D16" i="3"/>
  <c r="O55" i="2"/>
  <c r="K60" i="2"/>
  <c r="K7" i="3"/>
  <c r="C56" i="1"/>
  <c r="C58" i="1" s="1"/>
  <c r="C10" i="3"/>
  <c r="C9" i="3"/>
  <c r="K18" i="3"/>
  <c r="K10" i="3"/>
  <c r="K14" i="3"/>
  <c r="L43" i="1" s="1"/>
  <c r="L44" i="1" s="1"/>
  <c r="L75" i="2"/>
  <c r="L70" i="2"/>
  <c r="L44" i="2"/>
  <c r="E24" i="3"/>
  <c r="E25" i="3"/>
  <c r="E21" i="3"/>
  <c r="E22" i="3"/>
  <c r="K44" i="2"/>
  <c r="P18" i="3"/>
  <c r="P16" i="3"/>
  <c r="P14" i="3"/>
  <c r="D50" i="2"/>
  <c r="D77" i="2" s="1"/>
  <c r="G55" i="2"/>
  <c r="L60" i="2"/>
  <c r="K11" i="3" s="1"/>
  <c r="G65" i="2"/>
  <c r="R8" i="3"/>
  <c r="D14" i="3"/>
  <c r="P15" i="3"/>
  <c r="F65" i="2"/>
  <c r="F60" i="2"/>
  <c r="F55" i="2"/>
  <c r="F50" i="2"/>
  <c r="F75" i="2"/>
  <c r="J65" i="2"/>
  <c r="I11" i="3" s="1"/>
  <c r="J60" i="2"/>
  <c r="J55" i="2"/>
  <c r="J50" i="2"/>
  <c r="J70" i="2"/>
  <c r="N60" i="2"/>
  <c r="N55" i="2"/>
  <c r="M9" i="3" s="1"/>
  <c r="N65" i="2"/>
  <c r="N50" i="2"/>
  <c r="M10" i="3"/>
  <c r="R70" i="2"/>
  <c r="R60" i="2"/>
  <c r="Q11" i="3" s="1"/>
  <c r="R55" i="2"/>
  <c r="Q7" i="3"/>
  <c r="R65" i="2"/>
  <c r="Q9" i="3" s="1"/>
  <c r="R50" i="2"/>
  <c r="K15" i="2"/>
  <c r="K21" i="1" s="1"/>
  <c r="K22" i="1" s="1"/>
  <c r="F36" i="2"/>
  <c r="L36" i="2"/>
  <c r="C44" i="2"/>
  <c r="H17" i="3"/>
  <c r="H15" i="3"/>
  <c r="N44" i="2"/>
  <c r="S44" i="2"/>
  <c r="H50" i="2"/>
  <c r="L55" i="2"/>
  <c r="K9" i="3" s="1"/>
  <c r="G60" i="2"/>
  <c r="F9" i="3" s="1"/>
  <c r="S60" i="2"/>
  <c r="R7" i="3" s="1"/>
  <c r="G7" i="3"/>
  <c r="K8" i="3"/>
  <c r="C11" i="3"/>
  <c r="I14" i="3"/>
  <c r="D17" i="3"/>
  <c r="E65" i="2"/>
  <c r="D9" i="3" s="1"/>
  <c r="E60" i="2"/>
  <c r="D10" i="3" s="1"/>
  <c r="E55" i="2"/>
  <c r="E77" i="2" s="1"/>
  <c r="H8" i="3"/>
  <c r="I65" i="2"/>
  <c r="H11" i="3" s="1"/>
  <c r="I60" i="2"/>
  <c r="I55" i="2"/>
  <c r="M70" i="2"/>
  <c r="L8" i="3"/>
  <c r="M60" i="2"/>
  <c r="L9" i="3" s="1"/>
  <c r="M55" i="2"/>
  <c r="M77" i="2" s="1"/>
  <c r="P8" i="3"/>
  <c r="Q70" i="2"/>
  <c r="Q60" i="2"/>
  <c r="Q55" i="2"/>
  <c r="I50" i="2"/>
  <c r="Q50" i="2"/>
  <c r="Q65" i="2"/>
  <c r="H7" i="3"/>
  <c r="I18" i="3" l="1"/>
  <c r="P17" i="3"/>
  <c r="Q43" i="1" s="1"/>
  <c r="Q44" i="1" s="1"/>
  <c r="Q13" i="1"/>
  <c r="Q14" i="1" s="1"/>
  <c r="D15" i="3"/>
  <c r="E13" i="1"/>
  <c r="E14" i="1" s="1"/>
  <c r="E32" i="1" s="1"/>
  <c r="E10" i="3"/>
  <c r="L18" i="3"/>
  <c r="L14" i="3"/>
  <c r="I15" i="3"/>
  <c r="K36" i="2"/>
  <c r="H16" i="3"/>
  <c r="I56" i="1"/>
  <c r="I58" i="1" s="1"/>
  <c r="I13" i="1"/>
  <c r="I14" i="1" s="1"/>
  <c r="I32" i="1" s="1"/>
  <c r="H14" i="3"/>
  <c r="I43" i="1" s="1"/>
  <c r="I44" i="1" s="1"/>
  <c r="H18" i="3"/>
  <c r="E23" i="3"/>
  <c r="F48" i="1" s="1"/>
  <c r="F49" i="1" s="1"/>
  <c r="F13" i="1"/>
  <c r="F14" i="1" s="1"/>
  <c r="F32" i="1" s="1"/>
  <c r="Q36" i="2"/>
  <c r="Q21" i="1"/>
  <c r="Q22" i="1" s="1"/>
  <c r="C36" i="2"/>
  <c r="P9" i="3"/>
  <c r="D13" i="1"/>
  <c r="D14" i="1" s="1"/>
  <c r="D32" i="1" s="1"/>
  <c r="L15" i="3"/>
  <c r="J13" i="1"/>
  <c r="J14" i="1" s="1"/>
  <c r="D7" i="4"/>
  <c r="E18" i="3"/>
  <c r="F77" i="2"/>
  <c r="J11" i="3"/>
  <c r="J7" i="3"/>
  <c r="J10" i="3"/>
  <c r="J8" i="3"/>
  <c r="K13" i="1"/>
  <c r="K14" i="1" s="1"/>
  <c r="J9" i="3"/>
  <c r="N11" i="3"/>
  <c r="N7" i="3"/>
  <c r="N10" i="3"/>
  <c r="N9" i="3"/>
  <c r="O56" i="1"/>
  <c r="O58" i="1" s="1"/>
  <c r="N8" i="3"/>
  <c r="O13" i="1"/>
  <c r="O14" i="1" s="1"/>
  <c r="O32" i="1" s="1"/>
  <c r="B23" i="3"/>
  <c r="B11" i="3"/>
  <c r="C38" i="1" s="1"/>
  <c r="C39" i="1" s="1"/>
  <c r="B24" i="3"/>
  <c r="B25" i="3"/>
  <c r="B8" i="3"/>
  <c r="F7" i="3"/>
  <c r="G77" i="2"/>
  <c r="R43" i="1"/>
  <c r="R44" i="1" s="1"/>
  <c r="H9" i="3"/>
  <c r="I77" i="2"/>
  <c r="H77" i="2"/>
  <c r="K32" i="1"/>
  <c r="M8" i="3"/>
  <c r="M11" i="3"/>
  <c r="M7" i="3"/>
  <c r="N77" i="2"/>
  <c r="E8" i="3"/>
  <c r="E16" i="3"/>
  <c r="F43" i="1" s="1"/>
  <c r="F44" i="1" s="1"/>
  <c r="E11" i="3"/>
  <c r="E43" i="1"/>
  <c r="E44" i="1" s="1"/>
  <c r="F11" i="3"/>
  <c r="F8" i="3"/>
  <c r="L38" i="1"/>
  <c r="L39" i="1" s="1"/>
  <c r="O10" i="3"/>
  <c r="O9" i="3"/>
  <c r="O8" i="3"/>
  <c r="O11" i="3"/>
  <c r="P13" i="1"/>
  <c r="P14" i="1" s="1"/>
  <c r="P32" i="1" s="1"/>
  <c r="O7" i="3"/>
  <c r="G14" i="3"/>
  <c r="G16" i="3"/>
  <c r="G15" i="3"/>
  <c r="H13" i="1"/>
  <c r="H14" i="1" s="1"/>
  <c r="H32" i="1" s="1"/>
  <c r="G18" i="3"/>
  <c r="G17" i="3"/>
  <c r="K77" i="2"/>
  <c r="D38" i="1"/>
  <c r="D39" i="1" s="1"/>
  <c r="D51" i="1" s="1"/>
  <c r="G43" i="1"/>
  <c r="G44" i="1" s="1"/>
  <c r="M18" i="3"/>
  <c r="M16" i="3"/>
  <c r="N13" i="1"/>
  <c r="N14" i="1" s="1"/>
  <c r="N32" i="1" s="1"/>
  <c r="N56" i="1"/>
  <c r="N58" i="1" s="1"/>
  <c r="M17" i="3"/>
  <c r="M15" i="3"/>
  <c r="M14" i="3"/>
  <c r="I8" i="3"/>
  <c r="I7" i="3"/>
  <c r="I10" i="3"/>
  <c r="S77" i="2"/>
  <c r="R9" i="3"/>
  <c r="S38" i="1" s="1"/>
  <c r="S39" i="1" s="1"/>
  <c r="B10" i="3"/>
  <c r="B21" i="3"/>
  <c r="Q77" i="2"/>
  <c r="P11" i="3"/>
  <c r="Q38" i="1" s="1"/>
  <c r="Q39" i="1" s="1"/>
  <c r="R38" i="1"/>
  <c r="R39" i="1" s="1"/>
  <c r="K25" i="3"/>
  <c r="K21" i="3"/>
  <c r="K22" i="3"/>
  <c r="K23" i="3"/>
  <c r="L13" i="1"/>
  <c r="L14" i="1" s="1"/>
  <c r="L32" i="1" s="1"/>
  <c r="K24" i="3"/>
  <c r="L77" i="2"/>
  <c r="P77" i="2"/>
  <c r="G10" i="3"/>
  <c r="G9" i="3"/>
  <c r="H38" i="1" s="1"/>
  <c r="H39" i="1" s="1"/>
  <c r="I38" i="1"/>
  <c r="I39" i="1" s="1"/>
  <c r="L11" i="3"/>
  <c r="M38" i="1" s="1"/>
  <c r="M39" i="1" s="1"/>
  <c r="D8" i="3"/>
  <c r="D11" i="3"/>
  <c r="D7" i="3"/>
  <c r="E38" i="1" s="1"/>
  <c r="E39" i="1" s="1"/>
  <c r="J43" i="1"/>
  <c r="J44" i="1" s="1"/>
  <c r="R17" i="3"/>
  <c r="R16" i="3"/>
  <c r="R15" i="3"/>
  <c r="R14" i="3"/>
  <c r="S43" i="1" s="1"/>
  <c r="S44" i="1" s="1"/>
  <c r="R18" i="3"/>
  <c r="S13" i="1"/>
  <c r="S14" i="1" s="1"/>
  <c r="S32" i="1" s="1"/>
  <c r="B14" i="3"/>
  <c r="B18" i="3"/>
  <c r="B17" i="3"/>
  <c r="B16" i="3"/>
  <c r="C13" i="1"/>
  <c r="C14" i="1" s="1"/>
  <c r="C32" i="1" s="1"/>
  <c r="B15" i="3"/>
  <c r="Q8" i="3"/>
  <c r="Q10" i="3"/>
  <c r="R77" i="2"/>
  <c r="J77" i="2"/>
  <c r="J25" i="1"/>
  <c r="J26" i="1" s="1"/>
  <c r="I9" i="3"/>
  <c r="E17" i="3"/>
  <c r="E7" i="3"/>
  <c r="F38" i="1" s="1"/>
  <c r="F39" i="1" s="1"/>
  <c r="O77" i="2"/>
  <c r="M43" i="1"/>
  <c r="M44" i="1" s="1"/>
  <c r="G38" i="1" l="1"/>
  <c r="G39" i="1" s="1"/>
  <c r="Q51" i="1"/>
  <c r="D9" i="4" s="1"/>
  <c r="I51" i="1"/>
  <c r="H43" i="1"/>
  <c r="H44" i="1" s="1"/>
  <c r="H51" i="1" s="1"/>
  <c r="J32" i="1"/>
  <c r="N43" i="1"/>
  <c r="N44" i="1" s="1"/>
  <c r="N38" i="1"/>
  <c r="N39" i="1" s="1"/>
  <c r="N51" i="1" s="1"/>
  <c r="D12" i="4" s="1"/>
  <c r="Q32" i="1"/>
  <c r="F51" i="1"/>
  <c r="M51" i="1"/>
  <c r="M60" i="1" s="1"/>
  <c r="E22" i="4" s="1"/>
  <c r="R51" i="1"/>
  <c r="R60" i="1" s="1"/>
  <c r="E23" i="4" s="1"/>
  <c r="G51" i="1"/>
  <c r="G60" i="1" s="1"/>
  <c r="E14" i="4" s="1"/>
  <c r="D22" i="4"/>
  <c r="Q60" i="1"/>
  <c r="E9" i="4" s="1"/>
  <c r="S51" i="1"/>
  <c r="C43" i="1"/>
  <c r="C44" i="1" s="1"/>
  <c r="O38" i="1"/>
  <c r="O39" i="1" s="1"/>
  <c r="O51" i="1" s="1"/>
  <c r="D15" i="4" s="1"/>
  <c r="D60" i="1"/>
  <c r="E16" i="4" s="1"/>
  <c r="D16" i="4"/>
  <c r="E51" i="1"/>
  <c r="P38" i="1"/>
  <c r="P39" i="1" s="1"/>
  <c r="P51" i="1" s="1"/>
  <c r="D14" i="4"/>
  <c r="J38" i="1"/>
  <c r="J39" i="1" s="1"/>
  <c r="J51" i="1" s="1"/>
  <c r="D13" i="4"/>
  <c r="F60" i="1"/>
  <c r="E13" i="4" s="1"/>
  <c r="D19" i="4"/>
  <c r="I60" i="1"/>
  <c r="E19" i="4" s="1"/>
  <c r="C48" i="1"/>
  <c r="C49" i="1" s="1"/>
  <c r="L48" i="1"/>
  <c r="L49" i="1" s="1"/>
  <c r="L51" i="1" s="1"/>
  <c r="K38" i="1"/>
  <c r="K39" i="1" s="1"/>
  <c r="K51" i="1" s="1"/>
  <c r="D20" i="4" l="1"/>
  <c r="H60" i="1"/>
  <c r="E20" i="4" s="1"/>
  <c r="D23" i="4"/>
  <c r="C51" i="1"/>
  <c r="C60" i="1" s="1"/>
  <c r="E11" i="4" s="1"/>
  <c r="O60" i="1"/>
  <c r="E15" i="4" s="1"/>
  <c r="D18" i="4"/>
  <c r="L60" i="1"/>
  <c r="E18" i="4" s="1"/>
  <c r="D24" i="4"/>
  <c r="S60" i="1"/>
  <c r="E24" i="4" s="1"/>
  <c r="D10" i="4"/>
  <c r="K60" i="1"/>
  <c r="E10" i="4" s="1"/>
  <c r="D17" i="4"/>
  <c r="E60" i="1"/>
  <c r="E17" i="4" s="1"/>
  <c r="N60" i="1"/>
  <c r="E12" i="4" s="1"/>
  <c r="J60" i="1"/>
  <c r="E21" i="4" s="1"/>
  <c r="D21" i="4"/>
  <c r="D8" i="4"/>
  <c r="P60" i="1"/>
  <c r="E8" i="4" s="1"/>
  <c r="D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55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Microsoft Office User:
</t>
        </r>
        <r>
          <rPr>
            <sz val="10"/>
            <color rgb="FF000000"/>
            <rFont val="Arial"/>
            <family val="2"/>
          </rPr>
          <t>1 Life</t>
        </r>
      </text>
    </comment>
    <comment ref="N55" authorId="0" shapeId="0" xr:uid="{00000000-0006-0000-0000-000002000000}">
      <text>
        <r>
          <rPr>
            <sz val="10"/>
            <color rgb="FF000000"/>
            <rFont val="Arial"/>
            <family val="2"/>
          </rPr>
          <t xml:space="preserve">Microsoft Office User:
1 Life
</t>
        </r>
      </text>
    </comment>
    <comment ref="O55" authorId="0" shapeId="0" xr:uid="{00000000-0006-0000-0000-000003000000}">
      <text>
        <r>
          <rPr>
            <sz val="10"/>
            <color rgb="FF000000"/>
            <rFont val="Arial"/>
            <family val="2"/>
          </rPr>
          <t xml:space="preserve">Microsoft Office User:
1 Life
</t>
        </r>
      </text>
    </comment>
    <comment ref="R55" authorId="0" shapeId="0" xr:uid="{00000000-0006-0000-0000-000004000000}">
      <text>
        <r>
          <rPr>
            <sz val="10"/>
            <color rgb="FF000000"/>
            <rFont val="Arial"/>
            <family val="2"/>
          </rPr>
          <t xml:space="preserve">Microsoft Office User:
This is not a set amount of coins but the average awarded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5" authorId="0" shapeId="0" xr:uid="{00000000-0006-0000-0100-000001000000}">
      <text>
        <r>
          <rPr>
            <sz val="10"/>
            <color rgb="FF000000"/>
            <rFont val="Arial"/>
            <family val="2"/>
          </rPr>
          <t>changed this formula because before it was dividing amount of currency by cost and 9 is not dollars but units of primary currency - (best fiends is the only app that secondary currency is bought with $)
	-Coreen Savage</t>
        </r>
      </text>
    </comment>
  </commentList>
</comments>
</file>

<file path=xl/sharedStrings.xml><?xml version="1.0" encoding="utf-8"?>
<sst xmlns="http://schemas.openxmlformats.org/spreadsheetml/2006/main" count="999" uniqueCount="224">
  <si>
    <t>Average amount paid out per time for each retention mechanic</t>
  </si>
  <si>
    <t>The amount players receive from each retention bonus collection. This is later averaged in the Econony tab</t>
  </si>
  <si>
    <t>DAILY INFLOW OF CURRENCY, ENERGY (RAW NUMBERS)</t>
  </si>
  <si>
    <t>Best Fiends</t>
  </si>
  <si>
    <t>Blossom Blast</t>
  </si>
  <si>
    <t>Candy Crush Jelly</t>
  </si>
  <si>
    <t>Candy Crush Saga</t>
  </si>
  <si>
    <t>Candy Crush Soda</t>
  </si>
  <si>
    <t xml:space="preserve">Cookie Jam </t>
  </si>
  <si>
    <t>Cookie Jam Blast</t>
  </si>
  <si>
    <t>WOZ Magic Match</t>
  </si>
  <si>
    <t>Farm Heroes Super</t>
  </si>
  <si>
    <t>Fishdom</t>
  </si>
  <si>
    <t>Gardenscapes</t>
  </si>
  <si>
    <t>Genies &amp; Gems</t>
  </si>
  <si>
    <t>Sugar Smash</t>
  </si>
  <si>
    <t>Farm Heroes</t>
  </si>
  <si>
    <t>Cradle of Empires</t>
  </si>
  <si>
    <t>Homescapes</t>
  </si>
  <si>
    <t>Matchington Mansion</t>
  </si>
  <si>
    <t>Dragon Ball Z</t>
  </si>
  <si>
    <t>Primary bonus</t>
  </si>
  <si>
    <t>Daily Gift</t>
  </si>
  <si>
    <t>Lives</t>
  </si>
  <si>
    <t>Daily Bonus w/Revive</t>
  </si>
  <si>
    <t>Treat Calendar</t>
  </si>
  <si>
    <t>Daily Bonus</t>
  </si>
  <si>
    <t>Daily Spinner</t>
  </si>
  <si>
    <t>Daily Wheel</t>
  </si>
  <si>
    <t>Daily Pick'em</t>
  </si>
  <si>
    <t>Daily Bonus Wheel</t>
  </si>
  <si>
    <t>Wheel of Fortune</t>
  </si>
  <si>
    <t>Daily Chest</t>
  </si>
  <si>
    <t>Login Bonus</t>
  </si>
  <si>
    <t>Secondary bonus</t>
  </si>
  <si>
    <t>Energy</t>
  </si>
  <si>
    <t>N/A</t>
  </si>
  <si>
    <t>Feeding Bonus</t>
  </si>
  <si>
    <t xml:space="preserve">Energy </t>
  </si>
  <si>
    <t xml:space="preserve">Tertiary bonus </t>
  </si>
  <si>
    <t>Bonus Wheel</t>
  </si>
  <si>
    <t>This spreadsheet includes the economy analysis for many of the top Puzzle Apps</t>
  </si>
  <si>
    <t>Inputs</t>
  </si>
  <si>
    <t>Category</t>
  </si>
  <si>
    <t>Number</t>
  </si>
  <si>
    <t>Notes</t>
  </si>
  <si>
    <t>Hours players can play</t>
  </si>
  <si>
    <t>How many hours in a day you assume a player may collect bonuses</t>
  </si>
  <si>
    <t>Watch-to-earns collected / day</t>
  </si>
  <si>
    <t>How many times a player may collect a W2E/day</t>
  </si>
  <si>
    <t>THE VALUE NEW USERS RECEIVE</t>
  </si>
  <si>
    <t>Starting Balances</t>
  </si>
  <si>
    <t>5 lives + 4.99 bundle</t>
  </si>
  <si>
    <t>5 lives + 50 gold</t>
  </si>
  <si>
    <t>5 lives + 50 coins</t>
  </si>
  <si>
    <t>5 lives + 60 coins</t>
  </si>
  <si>
    <t>5 lives +1 axe</t>
  </si>
  <si>
    <t>5 lives + 50 gold bars + 200 coins</t>
  </si>
  <si>
    <t>5 lives + 800 coins + 40 gems</t>
  </si>
  <si>
    <t>5 lives + 1000 coins</t>
  </si>
  <si>
    <t>5 lives + 90 coins</t>
  </si>
  <si>
    <t xml:space="preserve">5 lives + 50 Gold bars + 2000 Magic Beans  </t>
  </si>
  <si>
    <t xml:space="preserve">10 energy + 5 crystals +1000 coins </t>
  </si>
  <si>
    <t>5 Lives + 1000 coins</t>
  </si>
  <si>
    <t>5 Lives + 500 coins</t>
  </si>
  <si>
    <t>20 Stamina + 5 Dragon Stone + 4 Cards + 5K Zeni Coins + 1K Trade Points</t>
  </si>
  <si>
    <t>Stamina</t>
  </si>
  <si>
    <t>Energy/Lives</t>
  </si>
  <si>
    <t>Value of a life</t>
  </si>
  <si>
    <t>Total value of lives</t>
  </si>
  <si>
    <t>Dragon Stones</t>
  </si>
  <si>
    <t>Primary currency</t>
  </si>
  <si>
    <t>Value of currency</t>
  </si>
  <si>
    <t>Total value of Primary currency</t>
  </si>
  <si>
    <t>Cards</t>
  </si>
  <si>
    <t>Secondary currency</t>
  </si>
  <si>
    <t>Total value of Secondary currency</t>
  </si>
  <si>
    <t>Zeni Coins</t>
  </si>
  <si>
    <t>Other currency</t>
  </si>
  <si>
    <t>Total value of Other currency</t>
  </si>
  <si>
    <t>Trade Points</t>
  </si>
  <si>
    <t>Total value of starting balance</t>
  </si>
  <si>
    <t>THE VALUE NEW PLAYERS RECEIVE DAILY</t>
  </si>
  <si>
    <t>Game</t>
  </si>
  <si>
    <t xml:space="preserve">Primary bonuses potential / day </t>
  </si>
  <si>
    <t>Collected / day (based on input above)</t>
  </si>
  <si>
    <t>Value per collection</t>
  </si>
  <si>
    <t>Total value of Primary bonus / period</t>
  </si>
  <si>
    <t xml:space="preserve">Secondary bonus potential / day </t>
  </si>
  <si>
    <t>Total value of Secondary bonus / period</t>
  </si>
  <si>
    <t>Tertiary bonus potential / day</t>
  </si>
  <si>
    <t>Total value players received daily</t>
  </si>
  <si>
    <t>WATCH TO EARN PAYOUT</t>
  </si>
  <si>
    <t>Currency awarded</t>
  </si>
  <si>
    <t>Value of W2E</t>
  </si>
  <si>
    <t>Potential collections per day</t>
  </si>
  <si>
    <t>Total value of W2E / day</t>
  </si>
  <si>
    <t>Total value players received daily (including W2E)</t>
  </si>
  <si>
    <t xml:space="preserve">Graph Input Data </t>
  </si>
  <si>
    <t>These numbers are pulled fro the first three tabs and placed here for organization purposes</t>
  </si>
  <si>
    <t>New User Balance</t>
  </si>
  <si>
    <t>Daily Value (less W2E)</t>
  </si>
  <si>
    <t>Daily Value (w/W2E)</t>
  </si>
  <si>
    <t>Conversion</t>
  </si>
  <si>
    <t>Example of how we convert currency (Best Fiends example)</t>
  </si>
  <si>
    <t>Diamonds</t>
  </si>
  <si>
    <t>Dollars</t>
  </si>
  <si>
    <t>Gold Bars</t>
  </si>
  <si>
    <t>=</t>
  </si>
  <si>
    <t>Currency Conversion</t>
  </si>
  <si>
    <t>This tab explains how the currencies are converted to a dollar value</t>
  </si>
  <si>
    <t>Currency conversions</t>
  </si>
  <si>
    <t>Primary Currency</t>
  </si>
  <si>
    <t>Coins</t>
  </si>
  <si>
    <t>Gems</t>
  </si>
  <si>
    <t>Crystals</t>
  </si>
  <si>
    <t>Dragon Stone</t>
  </si>
  <si>
    <t xml:space="preserve">Amount of currency (non-sale) </t>
  </si>
  <si>
    <t>Cost of currency (~$1)</t>
  </si>
  <si>
    <t>Cost of a unit of currency</t>
  </si>
  <si>
    <t>Amount of currency per $</t>
  </si>
  <si>
    <t>Secondary Currency</t>
  </si>
  <si>
    <t>Magic Beans</t>
  </si>
  <si>
    <t xml:space="preserve">Amount of currency </t>
  </si>
  <si>
    <t>Cost of currency (in terms of $ or primary)</t>
  </si>
  <si>
    <t>Cost each</t>
  </si>
  <si>
    <t>Other currencies</t>
  </si>
  <si>
    <t>Yellow Meteormite</t>
  </si>
  <si>
    <t>Energy - Live Ops</t>
  </si>
  <si>
    <t>Materials</t>
  </si>
  <si>
    <t>Cost of currency (in terms of primary)</t>
  </si>
  <si>
    <t>Blue Metermite</t>
  </si>
  <si>
    <t>Food</t>
  </si>
  <si>
    <t>Keys</t>
  </si>
  <si>
    <t>Avg cost of currencies (less lives, energy)</t>
  </si>
  <si>
    <t>CONVERSION OF LIFE/ENERGY</t>
  </si>
  <si>
    <t>Lives/Energy</t>
  </si>
  <si>
    <t>CONVERSION OF BOOSTS</t>
  </si>
  <si>
    <t>Boost 1</t>
  </si>
  <si>
    <t>Shovel</t>
  </si>
  <si>
    <t>Lollipop</t>
  </si>
  <si>
    <t>Lollipop Hammer</t>
  </si>
  <si>
    <t>Wooden Spoon</t>
  </si>
  <si>
    <t>Axe</t>
  </si>
  <si>
    <t>Watering Can</t>
  </si>
  <si>
    <t>Bomb</t>
  </si>
  <si>
    <t>Gilded Butterfly</t>
  </si>
  <si>
    <t>Rainbow Drop</t>
  </si>
  <si>
    <t>Magic Shovel</t>
  </si>
  <si>
    <t>Hammer</t>
  </si>
  <si>
    <t>Silver Spoon</t>
  </si>
  <si>
    <t>Super Power Up</t>
  </si>
  <si>
    <t xml:space="preserve">Amount </t>
  </si>
  <si>
    <t xml:space="preserve">Cost of primary currency </t>
  </si>
  <si>
    <t>Boost 1 cost of each</t>
  </si>
  <si>
    <t>Boost 2</t>
  </si>
  <si>
    <t>Jelly Fish</t>
  </si>
  <si>
    <t>Rolling Pin</t>
  </si>
  <si>
    <t>2 Moves</t>
  </si>
  <si>
    <t>Gardening Glove</t>
  </si>
  <si>
    <t xml:space="preserve">Dynomite &amp; Lightning </t>
  </si>
  <si>
    <t>Two Bombs</t>
  </si>
  <si>
    <t>Gilded Cross</t>
  </si>
  <si>
    <t>5 Moves</t>
  </si>
  <si>
    <t>Tractor</t>
  </si>
  <si>
    <t>Mixer</t>
  </si>
  <si>
    <t>Bomb + Rocket</t>
  </si>
  <si>
    <t>Firecrackers</t>
  </si>
  <si>
    <t>B2 Cost each</t>
  </si>
  <si>
    <t>Boost 3</t>
  </si>
  <si>
    <t>Color Palette</t>
  </si>
  <si>
    <t>Color Bomb</t>
  </si>
  <si>
    <t>Pastery Bag</t>
  </si>
  <si>
    <t>Lightning</t>
  </si>
  <si>
    <t>Rainbow Blast</t>
  </si>
  <si>
    <t>Gilded Rainbow</t>
  </si>
  <si>
    <t>Pinata</t>
  </si>
  <si>
    <t>Bonus Rewarder</t>
  </si>
  <si>
    <t>Rainbow Ball</t>
  </si>
  <si>
    <t>Big Firecracker</t>
  </si>
  <si>
    <t>B3 Cost each</t>
  </si>
  <si>
    <t>Boost 4</t>
  </si>
  <si>
    <t>Coloring Candy</t>
  </si>
  <si>
    <t>Free Switch</t>
  </si>
  <si>
    <t>5 moves</t>
  </si>
  <si>
    <t>Clear Row</t>
  </si>
  <si>
    <t>Not Unlocked</t>
  </si>
  <si>
    <t>Rainbow Blast &amp; Dynamite</t>
  </si>
  <si>
    <t>Maraca</t>
  </si>
  <si>
    <t>Remove Type</t>
  </si>
  <si>
    <t>Eye of Ra</t>
  </si>
  <si>
    <t>Double Planes</t>
  </si>
  <si>
    <t>Rainbow</t>
  </si>
  <si>
    <t>B4 Cost each</t>
  </si>
  <si>
    <t>Boost 5</t>
  </si>
  <si>
    <t>Striped Lollipop</t>
  </si>
  <si>
    <t>Coconut Wheel</t>
  </si>
  <si>
    <t>Rainbow Cake</t>
  </si>
  <si>
    <t>Magic Beams</t>
  </si>
  <si>
    <t>Swapper</t>
  </si>
  <si>
    <t>Chuy Charge</t>
  </si>
  <si>
    <t>Turbo Tractor</t>
  </si>
  <si>
    <t>Chariot</t>
  </si>
  <si>
    <t>B5 Cost each</t>
  </si>
  <si>
    <t>Boost 6</t>
  </si>
  <si>
    <t>Wrapped Lollipop</t>
  </si>
  <si>
    <t>Wrapped Candy</t>
  </si>
  <si>
    <t>Striped Lollipop Hammer</t>
  </si>
  <si>
    <t>Crystal Ball</t>
  </si>
  <si>
    <t>Firework</t>
  </si>
  <si>
    <t>B6 Cost each</t>
  </si>
  <si>
    <t>Average cost of boosts</t>
  </si>
  <si>
    <t>Conversion notes</t>
  </si>
  <si>
    <t>Lives purchased w/secondary currency of 100 Gold Bars (50 GB= $5 ) and primary currency of 1000 Diamonds = $5 so conversion lives in terms of primary currency is 2000  cost</t>
  </si>
  <si>
    <t>2hrs unlimited items won using 5x for estimate based on # of lives available (assumption no unlimited free lives)</t>
  </si>
  <si>
    <t>assumption caculated value of 2 moves based on 5 move price - Secondary currency can not be purchased/converted and is only awarded to puchase collection items</t>
  </si>
  <si>
    <t>Secondary currency can not be purchased/converted and is only awarded for level completion and bonuses to puchase collection items</t>
  </si>
  <si>
    <t>Daily bonus jackpot with 3hs unlimited lives caculated as 5 lives</t>
  </si>
  <si>
    <t>Watch to earn also for 1 booster at some times</t>
  </si>
  <si>
    <t>Live ops uses Energy instead of game play lives - players start with 5 just like lives and can purcahse additional - Amount of purchase is same cost of lives</t>
  </si>
  <si>
    <t xml:space="preserve">Energy useage/play cost variable to puzzle area leveling so 1 point is NOT 1 play </t>
  </si>
  <si>
    <t>No daily bonus or bonus other than lives over time - watch to earn decreases each occurance - getting more information</t>
  </si>
  <si>
    <t>Starting balance after tutorial completed, retention bonus and store does not appear to change with player level</t>
  </si>
  <si>
    <t>Liquid and Grit's Economy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</si>
</sst>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&quot;$&quot;#,##0.00"/>
    <numFmt numFmtId="165" formatCode="&quot;$&quot;#,##0.000"/>
    <numFmt numFmtId="166" formatCode="&quot;$&quot;#,##0.0000"/>
    <numFmt numFmtId="167" formatCode="#,##0.0"/>
    <numFmt numFmtId="168" formatCode="0.0"/>
  </numFmts>
  <fonts count="20" x14ac:knownFonts="1">
    <font>
      <sz val="10"/>
      <color rgb="FF000000"/>
      <name val="Arial"/>
    </font>
    <font>
      <b/>
      <sz val="18"/>
      <color rgb="FF44546A"/>
      <name val="Calibri"/>
      <family val="2"/>
    </font>
    <font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44546A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rgb="FF44546A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44546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CC99"/>
        <bgColor rgb="FFFFCC99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8EAADB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6" fillId="0" borderId="11" applyNumberFormat="0" applyFill="0" applyAlignment="0" applyProtection="0"/>
  </cellStyleXfs>
  <cellXfs count="93">
    <xf numFmtId="0" fontId="0" fillId="0" borderId="0" xfId="0" applyFont="1" applyAlignment="1"/>
    <xf numFmtId="0" fontId="1" fillId="0" borderId="0" xfId="0" applyFont="1"/>
    <xf numFmtId="0" fontId="7" fillId="0" borderId="0" xfId="1" applyFont="1"/>
    <xf numFmtId="0" fontId="4" fillId="0" borderId="10" xfId="2"/>
    <xf numFmtId="0" fontId="4" fillId="0" borderId="10" xfId="2" applyAlignment="1">
      <alignment horizontal="center"/>
    </xf>
    <xf numFmtId="0" fontId="4" fillId="0" borderId="10" xfId="2" applyAlignment="1"/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5" fillId="3" borderId="3" xfId="0" applyFont="1" applyFill="1" applyBorder="1"/>
    <xf numFmtId="0" fontId="4" fillId="0" borderId="10" xfId="2" applyFont="1"/>
    <xf numFmtId="0" fontId="4" fillId="0" borderId="10" xfId="2" applyFont="1" applyAlignment="1">
      <alignment horizontal="center"/>
    </xf>
    <xf numFmtId="0" fontId="4" fillId="0" borderId="10" xfId="2" applyFont="1" applyAlignment="1"/>
    <xf numFmtId="0" fontId="8" fillId="0" borderId="0" xfId="0" applyFont="1" applyAlignment="1">
      <alignment horizontal="center"/>
    </xf>
    <xf numFmtId="0" fontId="12" fillId="0" borderId="5" xfId="0" applyFont="1" applyBorder="1"/>
    <xf numFmtId="164" fontId="12" fillId="0" borderId="5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5" fillId="0" borderId="4" xfId="0" applyFont="1" applyBorder="1" applyAlignment="1">
      <alignment horizontal="left"/>
    </xf>
    <xf numFmtId="164" fontId="15" fillId="0" borderId="4" xfId="0" applyNumberFormat="1" applyFont="1" applyBorder="1" applyAlignment="1">
      <alignment horizontal="center"/>
    </xf>
    <xf numFmtId="8" fontId="15" fillId="0" borderId="0" xfId="0" applyNumberFormat="1" applyFont="1"/>
    <xf numFmtId="0" fontId="16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3" fontId="15" fillId="0" borderId="0" xfId="0" applyNumberFormat="1" applyFont="1"/>
    <xf numFmtId="0" fontId="17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167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168" fontId="14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4" fillId="0" borderId="4" xfId="0" applyFont="1" applyBorder="1" applyAlignment="1">
      <alignment horizontal="left"/>
    </xf>
    <xf numFmtId="164" fontId="15" fillId="0" borderId="0" xfId="0" applyNumberFormat="1" applyFont="1"/>
    <xf numFmtId="3" fontId="14" fillId="0" borderId="0" xfId="0" applyNumberFormat="1" applyFont="1"/>
    <xf numFmtId="1" fontId="14" fillId="0" borderId="0" xfId="0" applyNumberFormat="1" applyFont="1" applyAlignment="1">
      <alignment horizontal="center"/>
    </xf>
    <xf numFmtId="0" fontId="14" fillId="0" borderId="0" xfId="0" applyFont="1"/>
    <xf numFmtId="0" fontId="6" fillId="0" borderId="11" xfId="3"/>
    <xf numFmtId="164" fontId="6" fillId="0" borderId="11" xfId="3" applyNumberFormat="1" applyAlignment="1">
      <alignment horizontal="center"/>
    </xf>
    <xf numFmtId="3" fontId="6" fillId="0" borderId="11" xfId="3" applyNumberFormat="1"/>
    <xf numFmtId="0" fontId="6" fillId="0" borderId="11" xfId="3" applyAlignment="1"/>
    <xf numFmtId="0" fontId="19" fillId="0" borderId="0" xfId="0" applyFont="1"/>
    <xf numFmtId="164" fontId="12" fillId="0" borderId="5" xfId="0" applyNumberFormat="1" applyFont="1" applyBorder="1" applyAlignment="1">
      <alignment horizontal="center" wrapText="1"/>
    </xf>
    <xf numFmtId="0" fontId="18" fillId="0" borderId="0" xfId="0" applyFont="1"/>
    <xf numFmtId="0" fontId="16" fillId="0" borderId="0" xfId="0" applyFont="1"/>
    <xf numFmtId="164" fontId="14" fillId="0" borderId="0" xfId="0" applyNumberFormat="1" applyFont="1"/>
    <xf numFmtId="0" fontId="18" fillId="0" borderId="9" xfId="0" applyFont="1" applyBorder="1"/>
    <xf numFmtId="164" fontId="18" fillId="0" borderId="9" xfId="0" applyNumberFormat="1" applyFont="1" applyBorder="1" applyAlignment="1">
      <alignment horizontal="center"/>
    </xf>
    <xf numFmtId="0" fontId="12" fillId="0" borderId="0" xfId="0" applyFont="1"/>
    <xf numFmtId="1" fontId="18" fillId="0" borderId="0" xfId="0" applyNumberFormat="1" applyFont="1"/>
    <xf numFmtId="1" fontId="18" fillId="0" borderId="0" xfId="0" applyNumberFormat="1" applyFont="1" applyAlignment="1">
      <alignment horizontal="center"/>
    </xf>
    <xf numFmtId="1" fontId="12" fillId="0" borderId="0" xfId="0" applyNumberFormat="1" applyFont="1"/>
    <xf numFmtId="164" fontId="14" fillId="0" borderId="6" xfId="0" applyNumberFormat="1" applyFont="1" applyBorder="1"/>
    <xf numFmtId="0" fontId="14" fillId="0" borderId="6" xfId="0" applyFon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5" fontId="18" fillId="0" borderId="9" xfId="0" applyNumberFormat="1" applyFont="1" applyBorder="1" applyAlignment="1">
      <alignment horizontal="center"/>
    </xf>
    <xf numFmtId="3" fontId="18" fillId="0" borderId="0" xfId="0" applyNumberFormat="1" applyFont="1"/>
    <xf numFmtId="3" fontId="18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wrapText="1"/>
    </xf>
    <xf numFmtId="164" fontId="14" fillId="0" borderId="0" xfId="0" applyNumberFormat="1" applyFont="1" applyAlignment="1">
      <alignment horizontal="center" wrapText="1"/>
    </xf>
    <xf numFmtId="2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6" xfId="0" quotePrefix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0" xfId="0" quotePrefix="1" applyFont="1" applyAlignment="1">
      <alignment horizontal="center"/>
    </xf>
  </cellXfs>
  <cellStyles count="4">
    <cellStyle name="Heading 2" xfId="2" builtinId="17"/>
    <cellStyle name="Normal" xfId="0" builtinId="0"/>
    <cellStyle name="Title" xfId="1" builtinId="15"/>
    <cellStyle name="Total" xfId="3" builtinId="25"/>
  </cellStyles>
  <dxfs count="36"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2281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rgbClr val="445666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User Balance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&gt;&gt;'!$C$6</c:f>
              <c:strCache>
                <c:ptCount val="1"/>
                <c:pt idx="0">
                  <c:v>New User Balance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invertIfNegative val="0"/>
          <c:cat>
            <c:strRef>
              <c:f>'Graph Data &gt;&gt;'!$B$7:$B$24</c:f>
              <c:strCache>
                <c:ptCount val="18"/>
                <c:pt idx="0">
                  <c:v>Dragon Ball Z</c:v>
                </c:pt>
                <c:pt idx="1">
                  <c:v>Farm Heroes</c:v>
                </c:pt>
                <c:pt idx="2">
                  <c:v>Cradle of Empires</c:v>
                </c:pt>
                <c:pt idx="3">
                  <c:v>Farm Heroes Super</c:v>
                </c:pt>
                <c:pt idx="4">
                  <c:v>Best Fiends</c:v>
                </c:pt>
                <c:pt idx="5">
                  <c:v>Genies &amp; Gems</c:v>
                </c:pt>
                <c:pt idx="6">
                  <c:v>Candy Crush Saga</c:v>
                </c:pt>
                <c:pt idx="7">
                  <c:v>Candy Crush Soda</c:v>
                </c:pt>
                <c:pt idx="8">
                  <c:v>Sugar Smash</c:v>
                </c:pt>
                <c:pt idx="9">
                  <c:v>Blossom Blast</c:v>
                </c:pt>
                <c:pt idx="10">
                  <c:v>Candy Crush Jelly</c:v>
                </c:pt>
                <c:pt idx="11">
                  <c:v>Fishdom</c:v>
                </c:pt>
                <c:pt idx="12">
                  <c:v>Cookie Jam Blast</c:v>
                </c:pt>
                <c:pt idx="13">
                  <c:v>Cookie Jam </c:v>
                </c:pt>
                <c:pt idx="14">
                  <c:v>WOZ Magic Match</c:v>
                </c:pt>
                <c:pt idx="15">
                  <c:v>Gardenscapes</c:v>
                </c:pt>
                <c:pt idx="16">
                  <c:v>Homescapes</c:v>
                </c:pt>
                <c:pt idx="17">
                  <c:v>Matchington Mansion</c:v>
                </c:pt>
              </c:strCache>
            </c:strRef>
          </c:cat>
          <c:val>
            <c:numRef>
              <c:f>'Graph Data &gt;&gt;'!$C$7:$C$24</c:f>
              <c:numCache>
                <c:formatCode>"$"#,##0.00</c:formatCode>
                <c:ptCount val="18"/>
                <c:pt idx="0">
                  <c:v>35.326806426342912</c:v>
                </c:pt>
                <c:pt idx="1">
                  <c:v>8.1999999999999993</c:v>
                </c:pt>
                <c:pt idx="2">
                  <c:v>2.3720238095238093</c:v>
                </c:pt>
                <c:pt idx="3">
                  <c:v>6.8</c:v>
                </c:pt>
                <c:pt idx="4">
                  <c:v>9.99</c:v>
                </c:pt>
                <c:pt idx="5">
                  <c:v>8.6</c:v>
                </c:pt>
                <c:pt idx="6">
                  <c:v>8.2666666666666675</c:v>
                </c:pt>
                <c:pt idx="7">
                  <c:v>7.8666666666666671</c:v>
                </c:pt>
                <c:pt idx="8">
                  <c:v>7</c:v>
                </c:pt>
                <c:pt idx="9">
                  <c:v>6.2</c:v>
                </c:pt>
                <c:pt idx="10">
                  <c:v>5.9</c:v>
                </c:pt>
                <c:pt idx="11">
                  <c:v>4.9000000000000004</c:v>
                </c:pt>
                <c:pt idx="12">
                  <c:v>3.4</c:v>
                </c:pt>
                <c:pt idx="13">
                  <c:v>3</c:v>
                </c:pt>
                <c:pt idx="14">
                  <c:v>2.2000000000000002</c:v>
                </c:pt>
                <c:pt idx="15">
                  <c:v>1.9</c:v>
                </c:pt>
                <c:pt idx="16">
                  <c:v>1.9</c:v>
                </c:pt>
                <c:pt idx="17">
                  <c:v>1.6363636363636362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0-5745-9422-684748EBB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27"/>
        <c:axId val="-991062464"/>
        <c:axId val="-991060416"/>
      </c:barChart>
      <c:catAx>
        <c:axId val="-99106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445666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1060416"/>
        <c:crosses val="autoZero"/>
        <c:auto val="1"/>
        <c:lblAlgn val="ctr"/>
        <c:lblOffset val="100"/>
        <c:noMultiLvlLbl val="0"/>
      </c:catAx>
      <c:valAx>
        <c:axId val="-991060416"/>
        <c:scaling>
          <c:orientation val="minMax"/>
        </c:scaling>
        <c:delete val="0"/>
        <c:axPos val="l"/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445666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106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rgbClr val="445666"/>
          </a:solidFill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rgbClr val="445666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Value (less W2E)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Data &gt;&gt;'!$D$6</c:f>
              <c:strCache>
                <c:ptCount val="1"/>
                <c:pt idx="0">
                  <c:v>Daily Value (less W2E)</c:v>
                </c:pt>
              </c:strCache>
            </c:strRef>
          </c:tx>
          <c:spPr>
            <a:solidFill>
              <a:srgbClr val="2281E0"/>
            </a:solidFill>
            <a:ln>
              <a:noFill/>
            </a:ln>
            <a:effectLst/>
          </c:spPr>
          <c:invertIfNegative val="0"/>
          <c:cat>
            <c:strRef>
              <c:f>'Graph Data &gt;&gt;'!$B$7:$B$24</c:f>
              <c:strCache>
                <c:ptCount val="18"/>
                <c:pt idx="0">
                  <c:v>Dragon Ball Z</c:v>
                </c:pt>
                <c:pt idx="1">
                  <c:v>Farm Heroes</c:v>
                </c:pt>
                <c:pt idx="2">
                  <c:v>Cradle of Empires</c:v>
                </c:pt>
                <c:pt idx="3">
                  <c:v>Farm Heroes Super</c:v>
                </c:pt>
                <c:pt idx="4">
                  <c:v>Best Fiends</c:v>
                </c:pt>
                <c:pt idx="5">
                  <c:v>Genies &amp; Gems</c:v>
                </c:pt>
                <c:pt idx="6">
                  <c:v>Candy Crush Saga</c:v>
                </c:pt>
                <c:pt idx="7">
                  <c:v>Candy Crush Soda</c:v>
                </c:pt>
                <c:pt idx="8">
                  <c:v>Sugar Smash</c:v>
                </c:pt>
                <c:pt idx="9">
                  <c:v>Blossom Blast</c:v>
                </c:pt>
                <c:pt idx="10">
                  <c:v>Candy Crush Jelly</c:v>
                </c:pt>
                <c:pt idx="11">
                  <c:v>Fishdom</c:v>
                </c:pt>
                <c:pt idx="12">
                  <c:v>Cookie Jam Blast</c:v>
                </c:pt>
                <c:pt idx="13">
                  <c:v>Cookie Jam </c:v>
                </c:pt>
                <c:pt idx="14">
                  <c:v>WOZ Magic Match</c:v>
                </c:pt>
                <c:pt idx="15">
                  <c:v>Gardenscapes</c:v>
                </c:pt>
                <c:pt idx="16">
                  <c:v>Homescapes</c:v>
                </c:pt>
                <c:pt idx="17">
                  <c:v>Matchington Mansion</c:v>
                </c:pt>
              </c:strCache>
            </c:strRef>
          </c:cat>
          <c:val>
            <c:numRef>
              <c:f>'Graph Data &gt;&gt;'!$D$7:$D$24</c:f>
              <c:numCache>
                <c:formatCode>0.00</c:formatCode>
                <c:ptCount val="18"/>
                <c:pt idx="0">
                  <c:v>5.65</c:v>
                </c:pt>
                <c:pt idx="1">
                  <c:v>7.6800000000000015</c:v>
                </c:pt>
                <c:pt idx="2">
                  <c:v>9.5606040100250631</c:v>
                </c:pt>
                <c:pt idx="3">
                  <c:v>7.6800000000000015</c:v>
                </c:pt>
                <c:pt idx="4">
                  <c:v>10.701999999999998</c:v>
                </c:pt>
                <c:pt idx="5">
                  <c:v>16.64</c:v>
                </c:pt>
                <c:pt idx="6">
                  <c:v>7.413333333333334</c:v>
                </c:pt>
                <c:pt idx="7">
                  <c:v>4.7555555555555555</c:v>
                </c:pt>
                <c:pt idx="8">
                  <c:v>16</c:v>
                </c:pt>
                <c:pt idx="9">
                  <c:v>3.8400000000000007</c:v>
                </c:pt>
                <c:pt idx="10">
                  <c:v>3.64</c:v>
                </c:pt>
                <c:pt idx="11">
                  <c:v>3.38</c:v>
                </c:pt>
                <c:pt idx="12">
                  <c:v>3.5066666666666668</c:v>
                </c:pt>
                <c:pt idx="13">
                  <c:v>3.746666666666667</c:v>
                </c:pt>
                <c:pt idx="14">
                  <c:v>5.8066666666666666</c:v>
                </c:pt>
                <c:pt idx="15">
                  <c:v>4.5933333333333337</c:v>
                </c:pt>
                <c:pt idx="16">
                  <c:v>10.239999999999998</c:v>
                </c:pt>
                <c:pt idx="17">
                  <c:v>5.084848484848485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8-D945-BFE6-25826B3A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27"/>
        <c:axId val="-991062464"/>
        <c:axId val="-991060416"/>
      </c:barChart>
      <c:catAx>
        <c:axId val="-99106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445666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1060416"/>
        <c:crosses val="autoZero"/>
        <c:auto val="1"/>
        <c:lblAlgn val="ctr"/>
        <c:lblOffset val="100"/>
        <c:noMultiLvlLbl val="0"/>
      </c:catAx>
      <c:valAx>
        <c:axId val="-991060416"/>
        <c:scaling>
          <c:orientation val="minMax"/>
        </c:scaling>
        <c:delete val="0"/>
        <c:axPos val="l"/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445666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106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rgbClr val="445666"/>
          </a:solidFill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rgbClr val="445666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Primary Currency Conversion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281E0"/>
            </a:solidFill>
            <a:ln>
              <a:noFill/>
            </a:ln>
            <a:effectLst/>
          </c:spPr>
          <c:invertIfNegative val="0"/>
          <c:cat>
            <c:strRef>
              <c:f>'Graph Data &gt;&gt;'!$B$7:$B$23</c:f>
              <c:strCache>
                <c:ptCount val="17"/>
                <c:pt idx="0">
                  <c:v>Dragon Ball Z</c:v>
                </c:pt>
                <c:pt idx="1">
                  <c:v>Farm Heroes</c:v>
                </c:pt>
                <c:pt idx="2">
                  <c:v>Cradle of Empires</c:v>
                </c:pt>
                <c:pt idx="3">
                  <c:v>Farm Heroes Super</c:v>
                </c:pt>
                <c:pt idx="4">
                  <c:v>Best Fiends</c:v>
                </c:pt>
                <c:pt idx="5">
                  <c:v>Genies &amp; Gems</c:v>
                </c:pt>
                <c:pt idx="6">
                  <c:v>Candy Crush Saga</c:v>
                </c:pt>
                <c:pt idx="7">
                  <c:v>Candy Crush Soda</c:v>
                </c:pt>
                <c:pt idx="8">
                  <c:v>Sugar Smash</c:v>
                </c:pt>
                <c:pt idx="9">
                  <c:v>Blossom Blast</c:v>
                </c:pt>
                <c:pt idx="10">
                  <c:v>Candy Crush Jelly</c:v>
                </c:pt>
                <c:pt idx="11">
                  <c:v>Fishdom</c:v>
                </c:pt>
                <c:pt idx="12">
                  <c:v>Cookie Jam Blast</c:v>
                </c:pt>
                <c:pt idx="13">
                  <c:v>Cookie Jam </c:v>
                </c:pt>
                <c:pt idx="14">
                  <c:v>WOZ Magic Match</c:v>
                </c:pt>
                <c:pt idx="15">
                  <c:v>Gardenscapes</c:v>
                </c:pt>
                <c:pt idx="16">
                  <c:v>Homescapes</c:v>
                </c:pt>
              </c:strCache>
            </c:strRef>
          </c:cat>
          <c:val>
            <c:numRef>
              <c:f>'Graph Data &gt;&gt;'!$F$7:$F$24</c:f>
              <c:numCache>
                <c:formatCode>0</c:formatCode>
                <c:ptCount val="18"/>
                <c:pt idx="0">
                  <c:v>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200</c:v>
                </c:pt>
                <c:pt idx="5">
                  <c:v>25</c:v>
                </c:pt>
                <c:pt idx="6">
                  <c:v>7.5</c:v>
                </c:pt>
                <c:pt idx="7">
                  <c:v>7.5</c:v>
                </c:pt>
                <c:pt idx="8">
                  <c:v>25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25</c:v>
                </c:pt>
                <c:pt idx="13">
                  <c:v>25</c:v>
                </c:pt>
                <c:pt idx="14">
                  <c:v>10</c:v>
                </c:pt>
                <c:pt idx="15">
                  <c:v>1000</c:v>
                </c:pt>
                <c:pt idx="16">
                  <c:v>1000</c:v>
                </c:pt>
                <c:pt idx="17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4D-8F4A-8C69-951383513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27"/>
        <c:axId val="-991062464"/>
        <c:axId val="-991060416"/>
      </c:barChart>
      <c:catAx>
        <c:axId val="-99106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445666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1060416"/>
        <c:crosses val="autoZero"/>
        <c:auto val="1"/>
        <c:lblAlgn val="ctr"/>
        <c:lblOffset val="100"/>
        <c:noMultiLvlLbl val="0"/>
      </c:catAx>
      <c:valAx>
        <c:axId val="-99106041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445666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106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rgbClr val="445666"/>
          </a:solidFill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" right="0.7" top="0.75" bottom="0.75" header="0.3" footer="0.3"/>
  <drawing r:id="rId1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368300</xdr:colOff>
      <xdr:row>65</xdr:row>
      <xdr:rowOff>127000</xdr:rowOff>
    </xdr:to>
    <xdr:sp macro="" textlink="">
      <xdr:nvSpPr>
        <xdr:cNvPr id="1029" name="Text Box 5" hidden="1">
          <a:extLst>
            <a:ext uri="{FF2B5EF4-FFF2-40B4-BE49-F238E27FC236}">
              <a16:creationId xmlns:a16="http://schemas.microsoft.com/office/drawing/2014/main" id="{874E6E41-B18E-EA4F-9E75-B055CAC879E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368300</xdr:colOff>
      <xdr:row>65</xdr:row>
      <xdr:rowOff>127000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C2501CCA-A868-BA42-9734-F683FE1DC8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977900</xdr:colOff>
      <xdr:row>75</xdr:row>
      <xdr:rowOff>88900</xdr:rowOff>
    </xdr:to>
    <xdr:sp macro="" textlink="">
      <xdr:nvSpPr>
        <xdr:cNvPr id="2050" name="Text Box 2" hidden="1">
          <a:extLst>
            <a:ext uri="{FF2B5EF4-FFF2-40B4-BE49-F238E27FC236}">
              <a16:creationId xmlns:a16="http://schemas.microsoft.com/office/drawing/2014/main" id="{FFAB2EC9-7A54-3848-828C-5EC636F233B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977900</xdr:colOff>
      <xdr:row>75</xdr:row>
      <xdr:rowOff>88900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6712E90-83F9-B54F-BD17-34EEE517D9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32" sqref="B32"/>
    </sheetView>
  </sheetViews>
  <sheetFormatPr baseColWidth="10" defaultColWidth="17.33203125" defaultRowHeight="15" customHeight="1" x14ac:dyDescent="0.2"/>
  <cols>
    <col min="1" max="1" width="42.33203125" style="6" customWidth="1"/>
    <col min="2" max="19" width="23.33203125" style="6" customWidth="1"/>
    <col min="20" max="16384" width="17.33203125" style="6"/>
  </cols>
  <sheetData>
    <row r="1" spans="1:26" s="6" customFormat="1" ht="25" customHeight="1" x14ac:dyDescent="0.3">
      <c r="A1" s="2" t="s">
        <v>223</v>
      </c>
    </row>
    <row r="2" spans="1:26" s="6" customFormat="1" ht="15.75" customHeight="1" x14ac:dyDescent="0.2">
      <c r="A2" s="7" t="s">
        <v>41</v>
      </c>
    </row>
    <row r="3" spans="1:26" s="6" customFormat="1" ht="15.75" customHeight="1" x14ac:dyDescent="0.2"/>
    <row r="4" spans="1:26" s="6" customFormat="1" ht="15.75" customHeight="1" thickBot="1" x14ac:dyDescent="0.25">
      <c r="A4" s="8" t="s">
        <v>42</v>
      </c>
      <c r="B4" s="9" t="s">
        <v>43</v>
      </c>
      <c r="C4" s="9" t="s">
        <v>44</v>
      </c>
      <c r="D4" s="9" t="s">
        <v>45</v>
      </c>
    </row>
    <row r="5" spans="1:26" s="6" customFormat="1" ht="15.75" customHeight="1" x14ac:dyDescent="0.2">
      <c r="B5" s="6" t="s">
        <v>46</v>
      </c>
      <c r="C5" s="10">
        <v>8</v>
      </c>
      <c r="D5" s="7" t="s">
        <v>47</v>
      </c>
    </row>
    <row r="6" spans="1:26" s="6" customFormat="1" ht="15.75" customHeight="1" x14ac:dyDescent="0.2">
      <c r="B6" s="6" t="s">
        <v>48</v>
      </c>
      <c r="C6" s="10">
        <v>1</v>
      </c>
      <c r="D6" s="7" t="s">
        <v>49</v>
      </c>
    </row>
    <row r="7" spans="1:26" s="6" customFormat="1" ht="15.75" customHeight="1" x14ac:dyDescent="0.2">
      <c r="E7" s="7"/>
    </row>
    <row r="8" spans="1:26" s="6" customFormat="1" ht="15.75" customHeight="1" x14ac:dyDescent="0.2">
      <c r="A8" s="8" t="s">
        <v>50</v>
      </c>
    </row>
    <row r="9" spans="1:26" s="13" customFormat="1" ht="19" customHeight="1" thickBot="1" x14ac:dyDescent="0.25">
      <c r="A9" s="11"/>
      <c r="B9" s="12" t="s">
        <v>20</v>
      </c>
      <c r="C9" s="12" t="s">
        <v>3</v>
      </c>
      <c r="D9" s="12" t="s">
        <v>4</v>
      </c>
      <c r="E9" s="12" t="s">
        <v>5</v>
      </c>
      <c r="F9" s="12" t="s">
        <v>6</v>
      </c>
      <c r="G9" s="12" t="s">
        <v>7</v>
      </c>
      <c r="H9" s="12" t="s">
        <v>8</v>
      </c>
      <c r="I9" s="12" t="s">
        <v>9</v>
      </c>
      <c r="J9" s="12" t="s">
        <v>10</v>
      </c>
      <c r="K9" s="12" t="s">
        <v>11</v>
      </c>
      <c r="L9" s="12" t="s">
        <v>12</v>
      </c>
      <c r="M9" s="12" t="s">
        <v>13</v>
      </c>
      <c r="N9" s="12" t="s">
        <v>14</v>
      </c>
      <c r="O9" s="12" t="s">
        <v>15</v>
      </c>
      <c r="P9" s="12" t="s">
        <v>16</v>
      </c>
      <c r="Q9" s="12" t="s">
        <v>17</v>
      </c>
      <c r="R9" s="12" t="s">
        <v>18</v>
      </c>
      <c r="S9" s="12" t="s">
        <v>19</v>
      </c>
    </row>
    <row r="10" spans="1:26" s="23" customFormat="1" ht="63" customHeight="1" thickTop="1" x14ac:dyDescent="0.2">
      <c r="A10" s="19" t="s">
        <v>51</v>
      </c>
      <c r="B10" s="20" t="s">
        <v>65</v>
      </c>
      <c r="C10" s="20" t="s">
        <v>52</v>
      </c>
      <c r="D10" s="20" t="s">
        <v>53</v>
      </c>
      <c r="E10" s="20" t="s">
        <v>53</v>
      </c>
      <c r="F10" s="20" t="s">
        <v>53</v>
      </c>
      <c r="G10" s="20" t="s">
        <v>53</v>
      </c>
      <c r="H10" s="20" t="s">
        <v>54</v>
      </c>
      <c r="I10" s="20" t="s">
        <v>55</v>
      </c>
      <c r="J10" s="20" t="s">
        <v>56</v>
      </c>
      <c r="K10" s="20" t="s">
        <v>57</v>
      </c>
      <c r="L10" s="20" t="s">
        <v>58</v>
      </c>
      <c r="M10" s="20" t="s">
        <v>59</v>
      </c>
      <c r="N10" s="20" t="s">
        <v>60</v>
      </c>
      <c r="O10" s="20" t="s">
        <v>54</v>
      </c>
      <c r="P10" s="20" t="s">
        <v>61</v>
      </c>
      <c r="Q10" s="20" t="s">
        <v>62</v>
      </c>
      <c r="R10" s="20" t="s">
        <v>63</v>
      </c>
      <c r="S10" s="20" t="s">
        <v>64</v>
      </c>
      <c r="T10" s="21"/>
      <c r="U10" s="21"/>
      <c r="V10" s="21"/>
      <c r="W10" s="22"/>
      <c r="X10" s="22"/>
      <c r="Y10" s="22"/>
      <c r="Z10" s="22"/>
    </row>
    <row r="11" spans="1:26" s="23" customFormat="1" ht="18" customHeight="1" x14ac:dyDescent="0.2">
      <c r="A11" s="19"/>
      <c r="B11" s="24" t="s">
        <v>66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1"/>
      <c r="V11" s="21"/>
      <c r="W11" s="22"/>
      <c r="X11" s="22"/>
      <c r="Y11" s="22"/>
      <c r="Z11" s="22"/>
    </row>
    <row r="12" spans="1:26" s="23" customFormat="1" ht="18" customHeight="1" x14ac:dyDescent="0.2">
      <c r="A12" s="25" t="s">
        <v>67</v>
      </c>
      <c r="B12" s="26">
        <v>20</v>
      </c>
      <c r="C12" s="26">
        <v>5</v>
      </c>
      <c r="D12" s="26">
        <v>5</v>
      </c>
      <c r="E12" s="26">
        <v>5</v>
      </c>
      <c r="F12" s="26">
        <v>5</v>
      </c>
      <c r="G12" s="26">
        <v>5</v>
      </c>
      <c r="H12" s="26">
        <v>5</v>
      </c>
      <c r="I12" s="26">
        <v>5</v>
      </c>
      <c r="J12" s="26">
        <v>5</v>
      </c>
      <c r="K12" s="26">
        <v>5</v>
      </c>
      <c r="L12" s="26">
        <v>5</v>
      </c>
      <c r="M12" s="26">
        <v>5</v>
      </c>
      <c r="N12" s="26">
        <v>5</v>
      </c>
      <c r="O12" s="26">
        <v>5</v>
      </c>
      <c r="P12" s="26">
        <v>5</v>
      </c>
      <c r="Q12" s="26">
        <v>10</v>
      </c>
      <c r="R12" s="26">
        <v>5</v>
      </c>
      <c r="S12" s="26">
        <v>5</v>
      </c>
      <c r="T12" s="27"/>
    </row>
    <row r="13" spans="1:26" s="23" customFormat="1" ht="18" customHeight="1" x14ac:dyDescent="0.2">
      <c r="A13" s="25" t="s">
        <v>68</v>
      </c>
      <c r="B13" s="28">
        <f>'Currency Conversions'!B44</f>
        <v>0.02</v>
      </c>
      <c r="C13" s="28">
        <f>'Currency Conversions'!C44</f>
        <v>1</v>
      </c>
      <c r="D13" s="28">
        <f>AVERAGE('Retention Bonus Collections'!C7:C11)</f>
        <v>0.24000000000000005</v>
      </c>
      <c r="E13" s="28">
        <f>'Currency Conversions'!E44</f>
        <v>0.18</v>
      </c>
      <c r="F13" s="28">
        <f>'Currency Conversions'!F44</f>
        <v>0.32</v>
      </c>
      <c r="G13" s="28">
        <f>'Currency Conversions'!G44</f>
        <v>0.24</v>
      </c>
      <c r="H13" s="28">
        <f>'Currency Conversions'!H44</f>
        <v>0.2</v>
      </c>
      <c r="I13" s="28">
        <f>'Currency Conversions'!I44</f>
        <v>0.2</v>
      </c>
      <c r="J13" s="28">
        <f>'Currency Conversions'!J44</f>
        <v>0.32</v>
      </c>
      <c r="K13" s="28">
        <f>'Currency Conversions'!K44</f>
        <v>0.24000000000000005</v>
      </c>
      <c r="L13" s="28">
        <f>'Currency Conversions'!L44</f>
        <v>0.18</v>
      </c>
      <c r="M13" s="28">
        <f>'Currency Conversions'!M44</f>
        <v>0.18</v>
      </c>
      <c r="N13" s="28">
        <f>'Currency Conversions'!N44</f>
        <v>1</v>
      </c>
      <c r="O13" s="28">
        <f>'Currency Conversions'!O44</f>
        <v>1</v>
      </c>
      <c r="P13" s="28">
        <f>'Currency Conversions'!P44</f>
        <v>0.24000000000000005</v>
      </c>
      <c r="Q13" s="28">
        <f>'Currency Conversions'!Q44</f>
        <v>5.6250000000000001E-2</v>
      </c>
      <c r="R13" s="28">
        <f>'Currency Conversions'!R44</f>
        <v>0.18</v>
      </c>
      <c r="S13" s="28">
        <f>'Currency Conversions'!S44</f>
        <v>0.14545454545454545</v>
      </c>
      <c r="T13" s="27"/>
    </row>
    <row r="14" spans="1:26" s="23" customFormat="1" ht="18" customHeight="1" x14ac:dyDescent="0.2">
      <c r="A14" s="29" t="s">
        <v>69</v>
      </c>
      <c r="B14" s="30">
        <f>B12*B13</f>
        <v>0.4</v>
      </c>
      <c r="C14" s="30">
        <f t="shared" ref="C14:S14" si="0">C12*C13</f>
        <v>5</v>
      </c>
      <c r="D14" s="30">
        <f t="shared" si="0"/>
        <v>1.2000000000000002</v>
      </c>
      <c r="E14" s="30">
        <f t="shared" si="0"/>
        <v>0.89999999999999991</v>
      </c>
      <c r="F14" s="30">
        <f t="shared" si="0"/>
        <v>1.6</v>
      </c>
      <c r="G14" s="30">
        <f t="shared" si="0"/>
        <v>1.2</v>
      </c>
      <c r="H14" s="30">
        <f t="shared" si="0"/>
        <v>1</v>
      </c>
      <c r="I14" s="30">
        <f t="shared" si="0"/>
        <v>1</v>
      </c>
      <c r="J14" s="30">
        <f t="shared" si="0"/>
        <v>1.6</v>
      </c>
      <c r="K14" s="30">
        <f t="shared" si="0"/>
        <v>1.2000000000000002</v>
      </c>
      <c r="L14" s="30">
        <f t="shared" si="0"/>
        <v>0.89999999999999991</v>
      </c>
      <c r="M14" s="30">
        <f t="shared" si="0"/>
        <v>0.89999999999999991</v>
      </c>
      <c r="N14" s="30">
        <f t="shared" si="0"/>
        <v>5</v>
      </c>
      <c r="O14" s="30">
        <f t="shared" si="0"/>
        <v>5</v>
      </c>
      <c r="P14" s="30">
        <f t="shared" si="0"/>
        <v>1.2000000000000002</v>
      </c>
      <c r="Q14" s="30">
        <f t="shared" si="0"/>
        <v>0.5625</v>
      </c>
      <c r="R14" s="30">
        <f t="shared" si="0"/>
        <v>0.89999999999999991</v>
      </c>
      <c r="S14" s="30">
        <f t="shared" si="0"/>
        <v>0.72727272727272729</v>
      </c>
      <c r="T14" s="31"/>
    </row>
    <row r="15" spans="1:26" s="23" customFormat="1" ht="18" customHeight="1" x14ac:dyDescent="0.2">
      <c r="A15" s="25"/>
      <c r="B15" s="32" t="s">
        <v>70</v>
      </c>
      <c r="C15" s="28"/>
      <c r="D15" s="28"/>
      <c r="E15" s="28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31"/>
    </row>
    <row r="16" spans="1:26" s="23" customFormat="1" ht="18" customHeight="1" x14ac:dyDescent="0.2">
      <c r="A16" s="25" t="s">
        <v>71</v>
      </c>
      <c r="B16" s="26">
        <v>5</v>
      </c>
      <c r="C16" s="26" t="s">
        <v>36</v>
      </c>
      <c r="D16" s="26">
        <v>50</v>
      </c>
      <c r="E16" s="26">
        <v>50</v>
      </c>
      <c r="F16" s="26">
        <v>50</v>
      </c>
      <c r="G16" s="26">
        <v>50</v>
      </c>
      <c r="H16" s="26">
        <v>50</v>
      </c>
      <c r="I16" s="26">
        <v>60</v>
      </c>
      <c r="J16" s="26" t="s">
        <v>36</v>
      </c>
      <c r="K16" s="26">
        <v>50</v>
      </c>
      <c r="L16" s="26">
        <v>40</v>
      </c>
      <c r="M16" s="26">
        <v>1000</v>
      </c>
      <c r="N16" s="26">
        <v>90</v>
      </c>
      <c r="O16" s="26">
        <v>50</v>
      </c>
      <c r="P16" s="26">
        <v>50</v>
      </c>
      <c r="Q16" s="26">
        <v>5</v>
      </c>
      <c r="R16" s="26">
        <v>1000</v>
      </c>
      <c r="S16" s="26">
        <v>500</v>
      </c>
      <c r="T16" s="27"/>
    </row>
    <row r="17" spans="1:20" s="23" customFormat="1" ht="18" customHeight="1" x14ac:dyDescent="0.2">
      <c r="A17" s="25" t="s">
        <v>72</v>
      </c>
      <c r="B17" s="28">
        <f>'Currency Conversions'!B9</f>
        <v>1</v>
      </c>
      <c r="C17" s="26" t="s">
        <v>36</v>
      </c>
      <c r="D17" s="28">
        <f>'Currency Conversions'!D9</f>
        <v>0.1</v>
      </c>
      <c r="E17" s="28">
        <f>'Currency Conversions'!E9</f>
        <v>0.1</v>
      </c>
      <c r="F17" s="28">
        <f>'Currency Conversions'!F9</f>
        <v>0.13333333333333333</v>
      </c>
      <c r="G17" s="28">
        <f>'Currency Conversions'!G9</f>
        <v>0.13333333333333333</v>
      </c>
      <c r="H17" s="28">
        <f>'Currency Conversions'!H9</f>
        <v>0.04</v>
      </c>
      <c r="I17" s="28">
        <f>'Currency Conversions'!I9</f>
        <v>0.04</v>
      </c>
      <c r="J17" s="28" t="s">
        <v>36</v>
      </c>
      <c r="K17" s="28">
        <f>'Currency Conversions'!K9</f>
        <v>0.1</v>
      </c>
      <c r="L17" s="28">
        <f>'Currency Conversions'!L9</f>
        <v>0.1</v>
      </c>
      <c r="M17" s="28">
        <f>'Currency Conversions'!M9</f>
        <v>1E-3</v>
      </c>
      <c r="N17" s="28">
        <f>'Currency Conversions'!N9</f>
        <v>0.04</v>
      </c>
      <c r="O17" s="28">
        <f>'Currency Conversions'!O9</f>
        <v>0.04</v>
      </c>
      <c r="P17" s="28">
        <f>'Currency Conversions'!P9</f>
        <v>0.1</v>
      </c>
      <c r="Q17" s="28">
        <f>'Currency Conversions'!Q9</f>
        <v>0.1</v>
      </c>
      <c r="R17" s="28">
        <f>'Currency Conversions'!R9</f>
        <v>1E-3</v>
      </c>
      <c r="S17" s="28">
        <f>'Currency Conversions'!S9</f>
        <v>1.8181818181818182E-3</v>
      </c>
      <c r="T17" s="27"/>
    </row>
    <row r="18" spans="1:20" s="23" customFormat="1" ht="18" customHeight="1" x14ac:dyDescent="0.2">
      <c r="A18" s="29" t="s">
        <v>73</v>
      </c>
      <c r="B18" s="30">
        <v>5</v>
      </c>
      <c r="C18" s="30">
        <f>IF(C16="N/A",0,C16*C17)</f>
        <v>0</v>
      </c>
      <c r="D18" s="30">
        <f t="shared" ref="D18:I18" si="1">D16*D17</f>
        <v>5</v>
      </c>
      <c r="E18" s="30">
        <f t="shared" si="1"/>
        <v>5</v>
      </c>
      <c r="F18" s="30">
        <f t="shared" si="1"/>
        <v>6.666666666666667</v>
      </c>
      <c r="G18" s="30">
        <f t="shared" si="1"/>
        <v>6.666666666666667</v>
      </c>
      <c r="H18" s="30">
        <f t="shared" si="1"/>
        <v>2</v>
      </c>
      <c r="I18" s="30">
        <f t="shared" si="1"/>
        <v>2.4</v>
      </c>
      <c r="J18" s="30">
        <f>IF(J16="N/A",0,J16*J17)</f>
        <v>0</v>
      </c>
      <c r="K18" s="30">
        <f t="shared" ref="K18:S18" si="2">K16*K17</f>
        <v>5</v>
      </c>
      <c r="L18" s="30">
        <f t="shared" si="2"/>
        <v>4</v>
      </c>
      <c r="M18" s="30">
        <f t="shared" si="2"/>
        <v>1</v>
      </c>
      <c r="N18" s="30">
        <f t="shared" si="2"/>
        <v>3.6</v>
      </c>
      <c r="O18" s="30">
        <f t="shared" si="2"/>
        <v>2</v>
      </c>
      <c r="P18" s="30">
        <f t="shared" si="2"/>
        <v>5</v>
      </c>
      <c r="Q18" s="30">
        <f t="shared" si="2"/>
        <v>0.5</v>
      </c>
      <c r="R18" s="30">
        <f t="shared" si="2"/>
        <v>1</v>
      </c>
      <c r="S18" s="30">
        <f t="shared" si="2"/>
        <v>0.90909090909090906</v>
      </c>
      <c r="T18" s="27"/>
    </row>
    <row r="19" spans="1:20" s="23" customFormat="1" ht="18" customHeight="1" x14ac:dyDescent="0.2">
      <c r="A19" s="25"/>
      <c r="B19" s="32" t="s">
        <v>74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/>
    </row>
    <row r="20" spans="1:20" s="23" customFormat="1" ht="18" customHeight="1" x14ac:dyDescent="0.2">
      <c r="A20" s="25" t="s">
        <v>75</v>
      </c>
      <c r="B20" s="26">
        <v>4</v>
      </c>
      <c r="C20" s="26" t="s">
        <v>36</v>
      </c>
      <c r="D20" s="26" t="s">
        <v>36</v>
      </c>
      <c r="E20" s="26" t="s">
        <v>36</v>
      </c>
      <c r="F20" s="26" t="s">
        <v>36</v>
      </c>
      <c r="G20" s="26" t="s">
        <v>36</v>
      </c>
      <c r="H20" s="26" t="s">
        <v>36</v>
      </c>
      <c r="I20" s="26" t="s">
        <v>36</v>
      </c>
      <c r="J20" s="26" t="s">
        <v>36</v>
      </c>
      <c r="K20" s="26">
        <v>200</v>
      </c>
      <c r="L20" s="26" t="s">
        <v>36</v>
      </c>
      <c r="M20" s="26" t="s">
        <v>36</v>
      </c>
      <c r="N20" s="26" t="s">
        <v>36</v>
      </c>
      <c r="O20" s="26" t="s">
        <v>36</v>
      </c>
      <c r="P20" s="26">
        <v>2000</v>
      </c>
      <c r="Q20" s="26">
        <v>1000</v>
      </c>
      <c r="R20" s="26" t="s">
        <v>36</v>
      </c>
      <c r="S20" s="26" t="s">
        <v>36</v>
      </c>
      <c r="T20" s="27"/>
    </row>
    <row r="21" spans="1:20" s="23" customFormat="1" ht="18" customHeight="1" x14ac:dyDescent="0.2">
      <c r="A21" s="25" t="s">
        <v>72</v>
      </c>
      <c r="B21" s="28">
        <f>'Currency Conversions'!B15</f>
        <v>5</v>
      </c>
      <c r="C21" s="26" t="s">
        <v>36</v>
      </c>
      <c r="D21" s="26" t="s">
        <v>36</v>
      </c>
      <c r="E21" s="26" t="s">
        <v>36</v>
      </c>
      <c r="F21" s="26" t="s">
        <v>36</v>
      </c>
      <c r="G21" s="26" t="s">
        <v>36</v>
      </c>
      <c r="H21" s="26" t="s">
        <v>36</v>
      </c>
      <c r="I21" s="26" t="s">
        <v>36</v>
      </c>
      <c r="J21" s="26" t="s">
        <v>36</v>
      </c>
      <c r="K21" s="28">
        <f>'Currency Conversions'!K15</f>
        <v>3.0000000000000001E-3</v>
      </c>
      <c r="L21" s="26" t="s">
        <v>36</v>
      </c>
      <c r="M21" s="26" t="s">
        <v>36</v>
      </c>
      <c r="N21" s="26" t="s">
        <v>36</v>
      </c>
      <c r="O21" s="26" t="s">
        <v>36</v>
      </c>
      <c r="P21" s="33">
        <f>'Currency Conversions'!P15</f>
        <v>1E-3</v>
      </c>
      <c r="Q21" s="33">
        <f>'Currency Conversions'!Q15</f>
        <v>1.3095238095238095E-3</v>
      </c>
      <c r="R21" s="26" t="s">
        <v>36</v>
      </c>
      <c r="S21" s="26" t="s">
        <v>36</v>
      </c>
      <c r="T21" s="31"/>
    </row>
    <row r="22" spans="1:20" s="23" customFormat="1" ht="18" customHeight="1" x14ac:dyDescent="0.2">
      <c r="A22" s="29" t="s">
        <v>76</v>
      </c>
      <c r="B22" s="30">
        <f>IF(B20="N/A",0,B20*B21)</f>
        <v>20</v>
      </c>
      <c r="C22" s="30">
        <f t="shared" ref="C22:S22" si="3">IF(C20="N/A",0,C20*C21)</f>
        <v>0</v>
      </c>
      <c r="D22" s="30">
        <f t="shared" si="3"/>
        <v>0</v>
      </c>
      <c r="E22" s="30">
        <f t="shared" si="3"/>
        <v>0</v>
      </c>
      <c r="F22" s="30">
        <f t="shared" si="3"/>
        <v>0</v>
      </c>
      <c r="G22" s="30">
        <f t="shared" si="3"/>
        <v>0</v>
      </c>
      <c r="H22" s="30">
        <f t="shared" si="3"/>
        <v>0</v>
      </c>
      <c r="I22" s="30">
        <f t="shared" si="3"/>
        <v>0</v>
      </c>
      <c r="J22" s="30">
        <f t="shared" si="3"/>
        <v>0</v>
      </c>
      <c r="K22" s="30">
        <f t="shared" si="3"/>
        <v>0.6</v>
      </c>
      <c r="L22" s="30">
        <f t="shared" si="3"/>
        <v>0</v>
      </c>
      <c r="M22" s="30">
        <f t="shared" si="3"/>
        <v>0</v>
      </c>
      <c r="N22" s="30">
        <f t="shared" si="3"/>
        <v>0</v>
      </c>
      <c r="O22" s="30">
        <f t="shared" si="3"/>
        <v>0</v>
      </c>
      <c r="P22" s="30">
        <f t="shared" si="3"/>
        <v>2</v>
      </c>
      <c r="Q22" s="30">
        <f t="shared" si="3"/>
        <v>1.3095238095238095</v>
      </c>
      <c r="R22" s="30">
        <f t="shared" si="3"/>
        <v>0</v>
      </c>
      <c r="S22" s="30">
        <f t="shared" si="3"/>
        <v>0</v>
      </c>
      <c r="T22" s="27"/>
    </row>
    <row r="23" spans="1:20" s="23" customFormat="1" ht="18" customHeight="1" x14ac:dyDescent="0.2">
      <c r="A23" s="25"/>
      <c r="B23" s="32" t="s">
        <v>77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"/>
    </row>
    <row r="24" spans="1:20" s="23" customFormat="1" ht="18" customHeight="1" x14ac:dyDescent="0.2">
      <c r="A24" s="25" t="s">
        <v>78</v>
      </c>
      <c r="B24" s="34">
        <v>5000</v>
      </c>
      <c r="C24" s="26">
        <v>1</v>
      </c>
      <c r="D24" s="26" t="s">
        <v>36</v>
      </c>
      <c r="E24" s="26" t="s">
        <v>36</v>
      </c>
      <c r="F24" s="26" t="s">
        <v>36</v>
      </c>
      <c r="G24" s="26" t="s">
        <v>36</v>
      </c>
      <c r="H24" s="26" t="s">
        <v>36</v>
      </c>
      <c r="I24" s="26" t="s">
        <v>36</v>
      </c>
      <c r="J24" s="26">
        <v>1</v>
      </c>
      <c r="K24" s="26" t="s">
        <v>36</v>
      </c>
      <c r="L24" s="26">
        <v>800</v>
      </c>
      <c r="M24" s="26" t="s">
        <v>36</v>
      </c>
      <c r="N24" s="26" t="s">
        <v>36</v>
      </c>
      <c r="O24" s="26" t="s">
        <v>36</v>
      </c>
      <c r="P24" s="26" t="s">
        <v>36</v>
      </c>
      <c r="Q24" s="26" t="s">
        <v>36</v>
      </c>
      <c r="R24" s="26" t="s">
        <v>36</v>
      </c>
      <c r="S24" s="26" t="s">
        <v>36</v>
      </c>
      <c r="T24" s="27"/>
    </row>
    <row r="25" spans="1:20" s="23" customFormat="1" ht="18" customHeight="1" x14ac:dyDescent="0.2">
      <c r="A25" s="25" t="s">
        <v>72</v>
      </c>
      <c r="B25" s="35">
        <f>'Currency Conversions'!B21</f>
        <v>1.3646288209606986E-3</v>
      </c>
      <c r="C25" s="26">
        <v>4.99</v>
      </c>
      <c r="D25" s="26" t="s">
        <v>36</v>
      </c>
      <c r="E25" s="26" t="s">
        <v>36</v>
      </c>
      <c r="F25" s="26" t="s">
        <v>36</v>
      </c>
      <c r="G25" s="26" t="s">
        <v>36</v>
      </c>
      <c r="H25" s="26" t="s">
        <v>36</v>
      </c>
      <c r="I25" s="26" t="s">
        <v>36</v>
      </c>
      <c r="J25" s="28">
        <f>'Currency Conversions'!J50</f>
        <v>0.6</v>
      </c>
      <c r="K25" s="26" t="s">
        <v>36</v>
      </c>
      <c r="L25" s="26" t="s">
        <v>36</v>
      </c>
      <c r="M25" s="26" t="s">
        <v>36</v>
      </c>
      <c r="N25" s="26" t="s">
        <v>36</v>
      </c>
      <c r="O25" s="26" t="s">
        <v>36</v>
      </c>
      <c r="P25" s="26" t="s">
        <v>36</v>
      </c>
      <c r="Q25" s="26" t="s">
        <v>36</v>
      </c>
      <c r="R25" s="26" t="s">
        <v>36</v>
      </c>
      <c r="S25" s="26" t="s">
        <v>36</v>
      </c>
      <c r="T25" s="31"/>
    </row>
    <row r="26" spans="1:20" s="23" customFormat="1" ht="18" customHeight="1" x14ac:dyDescent="0.2">
      <c r="A26" s="29" t="s">
        <v>79</v>
      </c>
      <c r="B26" s="30">
        <f>IF(B24="N/A",0,B24*B25)</f>
        <v>6.8231441048034931</v>
      </c>
      <c r="C26" s="30">
        <f t="shared" ref="C26:K26" si="4">IF(C24="N/A",0,C24*C25)</f>
        <v>4.99</v>
      </c>
      <c r="D26" s="30">
        <f t="shared" si="4"/>
        <v>0</v>
      </c>
      <c r="E26" s="30">
        <f t="shared" si="4"/>
        <v>0</v>
      </c>
      <c r="F26" s="30">
        <f t="shared" si="4"/>
        <v>0</v>
      </c>
      <c r="G26" s="30">
        <f t="shared" si="4"/>
        <v>0</v>
      </c>
      <c r="H26" s="30">
        <f t="shared" si="4"/>
        <v>0</v>
      </c>
      <c r="I26" s="30">
        <f t="shared" si="4"/>
        <v>0</v>
      </c>
      <c r="J26" s="30">
        <f t="shared" si="4"/>
        <v>0.6</v>
      </c>
      <c r="K26" s="30">
        <f t="shared" si="4"/>
        <v>0</v>
      </c>
      <c r="L26" s="30">
        <f>IF(L25="N/A",0,L24*L25)</f>
        <v>0</v>
      </c>
      <c r="M26" s="30">
        <f t="shared" ref="M26:S26" si="5">IF(M24="N/A",0,M24*M25)</f>
        <v>0</v>
      </c>
      <c r="N26" s="30">
        <f t="shared" si="5"/>
        <v>0</v>
      </c>
      <c r="O26" s="30">
        <f t="shared" si="5"/>
        <v>0</v>
      </c>
      <c r="P26" s="30">
        <f t="shared" si="5"/>
        <v>0</v>
      </c>
      <c r="Q26" s="30">
        <f t="shared" si="5"/>
        <v>0</v>
      </c>
      <c r="R26" s="30">
        <f t="shared" si="5"/>
        <v>0</v>
      </c>
      <c r="S26" s="30">
        <f t="shared" si="5"/>
        <v>0</v>
      </c>
      <c r="T26" s="27"/>
    </row>
    <row r="27" spans="1:20" s="23" customFormat="1" ht="18" customHeight="1" x14ac:dyDescent="0.2">
      <c r="A27" s="25"/>
      <c r="B27" s="36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7"/>
    </row>
    <row r="28" spans="1:20" s="23" customFormat="1" ht="18" customHeight="1" x14ac:dyDescent="0.2">
      <c r="A28" s="25" t="s">
        <v>78</v>
      </c>
      <c r="B28" s="34">
        <v>1000</v>
      </c>
      <c r="C28" s="26" t="s">
        <v>36</v>
      </c>
      <c r="D28" s="26" t="s">
        <v>36</v>
      </c>
      <c r="E28" s="26" t="s">
        <v>36</v>
      </c>
      <c r="F28" s="26" t="s">
        <v>36</v>
      </c>
      <c r="G28" s="26" t="s">
        <v>36</v>
      </c>
      <c r="H28" s="26" t="s">
        <v>36</v>
      </c>
      <c r="I28" s="26" t="s">
        <v>36</v>
      </c>
      <c r="J28" s="26" t="s">
        <v>36</v>
      </c>
      <c r="K28" s="26" t="s">
        <v>36</v>
      </c>
      <c r="L28" s="26" t="s">
        <v>36</v>
      </c>
      <c r="M28" s="26" t="s">
        <v>36</v>
      </c>
      <c r="N28" s="26" t="s">
        <v>36</v>
      </c>
      <c r="O28" s="26" t="s">
        <v>36</v>
      </c>
      <c r="P28" s="26" t="s">
        <v>36</v>
      </c>
      <c r="Q28" s="26" t="s">
        <v>36</v>
      </c>
      <c r="R28" s="26" t="s">
        <v>36</v>
      </c>
      <c r="S28" s="26" t="s">
        <v>36</v>
      </c>
      <c r="T28" s="27"/>
    </row>
    <row r="29" spans="1:20" s="23" customFormat="1" ht="18" customHeight="1" x14ac:dyDescent="0.2">
      <c r="A29" s="25" t="s">
        <v>72</v>
      </c>
      <c r="B29" s="35">
        <f>'Currency Conversions'!B27</f>
        <v>3.1036623215394167E-3</v>
      </c>
      <c r="C29" s="26" t="s">
        <v>36</v>
      </c>
      <c r="D29" s="26" t="s">
        <v>36</v>
      </c>
      <c r="E29" s="26" t="s">
        <v>36</v>
      </c>
      <c r="F29" s="26" t="s">
        <v>36</v>
      </c>
      <c r="G29" s="26" t="s">
        <v>36</v>
      </c>
      <c r="H29" s="26" t="s">
        <v>36</v>
      </c>
      <c r="I29" s="26" t="s">
        <v>36</v>
      </c>
      <c r="J29" s="26" t="s">
        <v>36</v>
      </c>
      <c r="K29" s="26" t="s">
        <v>36</v>
      </c>
      <c r="L29" s="26" t="s">
        <v>36</v>
      </c>
      <c r="M29" s="26" t="s">
        <v>36</v>
      </c>
      <c r="N29" s="26" t="s">
        <v>36</v>
      </c>
      <c r="O29" s="26" t="s">
        <v>36</v>
      </c>
      <c r="P29" s="26" t="s">
        <v>36</v>
      </c>
      <c r="Q29" s="26" t="s">
        <v>36</v>
      </c>
      <c r="R29" s="26" t="s">
        <v>36</v>
      </c>
      <c r="S29" s="26" t="s">
        <v>36</v>
      </c>
      <c r="T29" s="27"/>
    </row>
    <row r="30" spans="1:20" s="23" customFormat="1" ht="18" customHeight="1" x14ac:dyDescent="0.2">
      <c r="A30" s="29" t="s">
        <v>79</v>
      </c>
      <c r="B30" s="30">
        <f>IF(B28="N/A",0,B28*B29)</f>
        <v>3.1036623215394168</v>
      </c>
      <c r="C30" s="30">
        <f t="shared" ref="C30:S30" si="6">IF(C28="N/A",0,C28*C29)</f>
        <v>0</v>
      </c>
      <c r="D30" s="30">
        <f t="shared" si="6"/>
        <v>0</v>
      </c>
      <c r="E30" s="30">
        <f t="shared" si="6"/>
        <v>0</v>
      </c>
      <c r="F30" s="30">
        <f t="shared" si="6"/>
        <v>0</v>
      </c>
      <c r="G30" s="30">
        <f t="shared" si="6"/>
        <v>0</v>
      </c>
      <c r="H30" s="30">
        <f t="shared" si="6"/>
        <v>0</v>
      </c>
      <c r="I30" s="30">
        <f t="shared" si="6"/>
        <v>0</v>
      </c>
      <c r="J30" s="30">
        <f t="shared" si="6"/>
        <v>0</v>
      </c>
      <c r="K30" s="30">
        <f t="shared" si="6"/>
        <v>0</v>
      </c>
      <c r="L30" s="30">
        <f t="shared" si="6"/>
        <v>0</v>
      </c>
      <c r="M30" s="30">
        <f t="shared" si="6"/>
        <v>0</v>
      </c>
      <c r="N30" s="30">
        <f t="shared" si="6"/>
        <v>0</v>
      </c>
      <c r="O30" s="30">
        <f t="shared" si="6"/>
        <v>0</v>
      </c>
      <c r="P30" s="30">
        <f t="shared" si="6"/>
        <v>0</v>
      </c>
      <c r="Q30" s="30">
        <f t="shared" si="6"/>
        <v>0</v>
      </c>
      <c r="R30" s="30">
        <f t="shared" si="6"/>
        <v>0</v>
      </c>
      <c r="S30" s="30">
        <f t="shared" si="6"/>
        <v>0</v>
      </c>
      <c r="T30" s="27"/>
    </row>
    <row r="31" spans="1:20" s="23" customFormat="1" ht="18" customHeight="1" x14ac:dyDescent="0.2">
      <c r="A31" s="25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7"/>
    </row>
    <row r="32" spans="1:20" s="58" customFormat="1" ht="18" customHeight="1" thickBot="1" x14ac:dyDescent="0.25">
      <c r="A32" s="55" t="s">
        <v>81</v>
      </c>
      <c r="B32" s="56">
        <f>SUM(B14,B18,B22,B26,B30)</f>
        <v>35.326806426342912</v>
      </c>
      <c r="C32" s="56">
        <f>C14+C26</f>
        <v>9.99</v>
      </c>
      <c r="D32" s="56">
        <f t="shared" ref="D32:I32" si="7">D18+D14</f>
        <v>6.2</v>
      </c>
      <c r="E32" s="56">
        <f t="shared" si="7"/>
        <v>5.9</v>
      </c>
      <c r="F32" s="56">
        <f t="shared" si="7"/>
        <v>8.2666666666666675</v>
      </c>
      <c r="G32" s="56">
        <f t="shared" si="7"/>
        <v>7.8666666666666671</v>
      </c>
      <c r="H32" s="56">
        <f t="shared" si="7"/>
        <v>3</v>
      </c>
      <c r="I32" s="56">
        <f t="shared" si="7"/>
        <v>3.4</v>
      </c>
      <c r="J32" s="56">
        <f>J14+J26</f>
        <v>2.2000000000000002</v>
      </c>
      <c r="K32" s="56">
        <f t="shared" ref="K32:S32" si="8">K22+K18+K14</f>
        <v>6.8</v>
      </c>
      <c r="L32" s="56">
        <f t="shared" si="8"/>
        <v>4.9000000000000004</v>
      </c>
      <c r="M32" s="56">
        <f t="shared" si="8"/>
        <v>1.9</v>
      </c>
      <c r="N32" s="56">
        <f t="shared" si="8"/>
        <v>8.6</v>
      </c>
      <c r="O32" s="56">
        <f t="shared" si="8"/>
        <v>7</v>
      </c>
      <c r="P32" s="56">
        <f t="shared" si="8"/>
        <v>8.1999999999999993</v>
      </c>
      <c r="Q32" s="56">
        <f t="shared" si="8"/>
        <v>2.3720238095238093</v>
      </c>
      <c r="R32" s="56">
        <f t="shared" si="8"/>
        <v>1.9</v>
      </c>
      <c r="S32" s="56">
        <f t="shared" si="8"/>
        <v>1.6363636363636362</v>
      </c>
      <c r="T32" s="57"/>
    </row>
    <row r="33" spans="1:22" s="23" customFormat="1" ht="18" customHeight="1" thickTop="1" x14ac:dyDescent="0.2">
      <c r="A33" s="25"/>
      <c r="T33" s="27"/>
    </row>
    <row r="34" spans="1:22" s="23" customFormat="1" ht="18" customHeight="1" x14ac:dyDescent="0.2">
      <c r="A34" s="38" t="s">
        <v>82</v>
      </c>
      <c r="T34" s="27"/>
    </row>
    <row r="35" spans="1:22" s="23" customFormat="1" ht="18" customHeight="1" x14ac:dyDescent="0.2">
      <c r="A35" s="39" t="s">
        <v>83</v>
      </c>
      <c r="B35" s="40" t="str">
        <f>B9</f>
        <v>Dragon Ball Z</v>
      </c>
      <c r="C35" s="40" t="s">
        <v>3</v>
      </c>
      <c r="D35" s="40" t="s">
        <v>4</v>
      </c>
      <c r="E35" s="40" t="s">
        <v>5</v>
      </c>
      <c r="F35" s="40" t="s">
        <v>6</v>
      </c>
      <c r="G35" s="40" t="s">
        <v>7</v>
      </c>
      <c r="H35" s="40" t="s">
        <v>8</v>
      </c>
      <c r="I35" s="40" t="s">
        <v>9</v>
      </c>
      <c r="J35" s="40" t="s">
        <v>10</v>
      </c>
      <c r="K35" s="40" t="s">
        <v>11</v>
      </c>
      <c r="L35" s="40" t="s">
        <v>12</v>
      </c>
      <c r="M35" s="40" t="s">
        <v>13</v>
      </c>
      <c r="N35" s="40" t="s">
        <v>14</v>
      </c>
      <c r="O35" s="40" t="s">
        <v>15</v>
      </c>
      <c r="P35" s="40" t="s">
        <v>16</v>
      </c>
      <c r="Q35" s="40" t="s">
        <v>17</v>
      </c>
      <c r="R35" s="40" t="s">
        <v>18</v>
      </c>
      <c r="S35" s="40" t="s">
        <v>19</v>
      </c>
      <c r="T35" s="27"/>
      <c r="U35" s="41"/>
      <c r="V35" s="41"/>
    </row>
    <row r="36" spans="1:22" s="23" customFormat="1" ht="18" customHeight="1" x14ac:dyDescent="0.2">
      <c r="A36" s="42" t="s">
        <v>84</v>
      </c>
      <c r="B36" s="43">
        <v>1</v>
      </c>
      <c r="C36" s="43">
        <f>24/24</f>
        <v>1</v>
      </c>
      <c r="D36" s="43">
        <v>48</v>
      </c>
      <c r="E36" s="44">
        <f t="shared" ref="E36:G36" si="9">24/24</f>
        <v>1</v>
      </c>
      <c r="F36" s="45">
        <f t="shared" si="9"/>
        <v>1</v>
      </c>
      <c r="G36" s="26">
        <f t="shared" si="9"/>
        <v>1</v>
      </c>
      <c r="H36" s="46">
        <f t="shared" ref="H36:I36" si="10">24/18</f>
        <v>1.3333333333333333</v>
      </c>
      <c r="I36" s="46">
        <f t="shared" si="10"/>
        <v>1.3333333333333333</v>
      </c>
      <c r="J36" s="46">
        <f>24/24</f>
        <v>1</v>
      </c>
      <c r="K36" s="44">
        <f>(24*60)/15</f>
        <v>96</v>
      </c>
      <c r="L36" s="44">
        <f t="shared" ref="L36:N36" si="11">24/24</f>
        <v>1</v>
      </c>
      <c r="M36" s="44">
        <f t="shared" si="11"/>
        <v>1</v>
      </c>
      <c r="N36" s="44">
        <f t="shared" si="11"/>
        <v>1</v>
      </c>
      <c r="O36" s="43">
        <f>(24*60)/30</f>
        <v>48</v>
      </c>
      <c r="P36" s="44">
        <f>(24*60)/15</f>
        <v>96</v>
      </c>
      <c r="Q36" s="43">
        <f>24/24</f>
        <v>1</v>
      </c>
      <c r="R36" s="43">
        <f>(24*60)/30</f>
        <v>48</v>
      </c>
      <c r="S36" s="43">
        <f>24/24</f>
        <v>1</v>
      </c>
      <c r="T36" s="37"/>
    </row>
    <row r="37" spans="1:22" s="23" customFormat="1" ht="18" customHeight="1" x14ac:dyDescent="0.2">
      <c r="A37" s="42" t="s">
        <v>85</v>
      </c>
      <c r="B37" s="47">
        <f>IFERROR(IF(B36&lt;(24/$C$5),1,B36/24*$C$5),"N/A")</f>
        <v>1</v>
      </c>
      <c r="C37" s="47">
        <f>IFERROR(IF(C36&lt;(24/$C$5),1,C36/24*$C$5),"N/A")</f>
        <v>1</v>
      </c>
      <c r="D37" s="47">
        <f>IFERROR(IF(D36&lt;(24/$C$5),1,D36/24*$C$5),"N/A")</f>
        <v>16</v>
      </c>
      <c r="E37" s="47">
        <f>IFERROR(IF(E36&lt;(24/$C$5),1,E36/24*$C$5),"N/A")</f>
        <v>1</v>
      </c>
      <c r="F37" s="47">
        <f>IFERROR(IF(F36&lt;(24/$C$5),1,F36/24*$C$5),"N/A")</f>
        <v>1</v>
      </c>
      <c r="G37" s="47">
        <f>IFERROR(IF(G36&lt;(24/$C$5),1,G36/24*$C$5),"N/A")</f>
        <v>1</v>
      </c>
      <c r="H37" s="47">
        <f>IFERROR(IF(H36&lt;(24/$C$5),1,H36/24*$C$5),"N/A")</f>
        <v>1</v>
      </c>
      <c r="I37" s="47">
        <f>IFERROR(IF(I36&lt;(24/$C$5),1,I36/24*$C$5),"N/A")</f>
        <v>1</v>
      </c>
      <c r="J37" s="47">
        <f>IFERROR(IF(J36&lt;(24/$C$5),1,J36/24*$C$5),"N/A")</f>
        <v>1</v>
      </c>
      <c r="K37" s="47">
        <f>IFERROR(IF(K36&lt;(24/$C$5),1,K36/24*$C$5),"N/A")</f>
        <v>32</v>
      </c>
      <c r="L37" s="47">
        <f>IFERROR(IF(L36&lt;(24/$C$5),1,L36/24*$C$5),"N/A")</f>
        <v>1</v>
      </c>
      <c r="M37" s="47">
        <f>IFERROR(IF(M36&lt;(24/$C$5),1,M36/24*$C$5),"N/A")</f>
        <v>1</v>
      </c>
      <c r="N37" s="47">
        <f>IFERROR(IF(N36&lt;(24/$C$5),1,N36/24*$C$5),"N/A")</f>
        <v>1</v>
      </c>
      <c r="O37" s="47">
        <f>IFERROR(IF(O36&lt;(24/$C$5),1,O36/24*$C$5),"N/A")</f>
        <v>16</v>
      </c>
      <c r="P37" s="47">
        <f>IFERROR(IF(P36&lt;(24/$C$5),1,P36/24*$C$5),"N/A")</f>
        <v>32</v>
      </c>
      <c r="Q37" s="47">
        <f>IFERROR(IF(Q36&lt;(24/$C$5),1,Q36/24*$C$5),"N/A")</f>
        <v>1</v>
      </c>
      <c r="R37" s="47">
        <f>IFERROR(IF(R36&lt;(24/$C$5),1,R36/24*$C$5),"N/A")</f>
        <v>16</v>
      </c>
      <c r="S37" s="47">
        <f>IFERROR(IF(S36&lt;(24/$C$5),1,S36/24*$C$5),"N/A")</f>
        <v>1</v>
      </c>
      <c r="T37" s="27"/>
    </row>
    <row r="38" spans="1:22" s="23" customFormat="1" ht="18" customHeight="1" x14ac:dyDescent="0.2">
      <c r="A38" s="48" t="s">
        <v>86</v>
      </c>
      <c r="B38" s="49">
        <v>4.6900000000000004</v>
      </c>
      <c r="C38" s="49">
        <f>AVERAGE('Retention Bonus Collections'!B7:B11)</f>
        <v>7.8E-2</v>
      </c>
      <c r="D38" s="49">
        <f>AVERAGE('Retention Bonus Collections'!C7:C11)</f>
        <v>0.24000000000000005</v>
      </c>
      <c r="E38" s="49">
        <f>AVERAGE('Retention Bonus Collections'!D7:D11)</f>
        <v>0.76000000000000012</v>
      </c>
      <c r="F38" s="49">
        <f>AVERAGE('Retention Bonus Collections'!E7:E11)</f>
        <v>1.1822222222222223</v>
      </c>
      <c r="G38" s="49">
        <f>AVERAGE('Retention Bonus Collections'!F7:F11)</f>
        <v>0.91555555555555546</v>
      </c>
      <c r="H38" s="49">
        <f>AVERAGE('Retention Bonus Collections'!G7:G11)</f>
        <v>0.54666666666666663</v>
      </c>
      <c r="I38" s="49">
        <f>AVERAGE('Retention Bonus Collections'!H7:H11)</f>
        <v>0.30666666666666664</v>
      </c>
      <c r="J38" s="49">
        <f>AVERAGE('Retention Bonus Collections'!I7:I11)</f>
        <v>0.68666666666666676</v>
      </c>
      <c r="K38" s="49">
        <f>AVERAGE('Retention Bonus Collections'!J7:J11)</f>
        <v>0.24000000000000005</v>
      </c>
      <c r="L38" s="49">
        <f>AVERAGE('Retention Bonus Collections'!K7:K11)</f>
        <v>0.42000000000000004</v>
      </c>
      <c r="M38" s="49">
        <f>AVERAGE('Retention Bonus Collections'!L7:L11)</f>
        <v>1.7133333333333334</v>
      </c>
      <c r="N38" s="49">
        <f>AVERAGE('Retention Bonus Collections'!M7:M11)</f>
        <v>0.64</v>
      </c>
      <c r="O38" s="49">
        <f>AVERAGE('Retention Bonus Collections'!N7:N11)</f>
        <v>1</v>
      </c>
      <c r="P38" s="49">
        <f>AVERAGE('Retention Bonus Collections'!O7:O11)</f>
        <v>0.24000000000000005</v>
      </c>
      <c r="Q38" s="49">
        <f>AVERAGE('Retention Bonus Collections'!P7:P11)</f>
        <v>0.56060401002506266</v>
      </c>
      <c r="R38" s="49">
        <f>AVERAGE('Retention Bonus Collections'!Q7:Q11)</f>
        <v>0.45999999999999996</v>
      </c>
      <c r="S38" s="49">
        <f>AVERAGE('Retention Bonus Collections'!R7:R11)</f>
        <v>0.4303030303030303</v>
      </c>
      <c r="T38" s="31"/>
    </row>
    <row r="39" spans="1:22" s="23" customFormat="1" ht="18" customHeight="1" x14ac:dyDescent="0.2">
      <c r="A39" s="50" t="s">
        <v>87</v>
      </c>
      <c r="B39" s="30">
        <f>IFERROR(B37*B38,0)</f>
        <v>4.6900000000000004</v>
      </c>
      <c r="C39" s="30">
        <f t="shared" ref="C39:S39" si="12">IFERROR(C37*C38,0)</f>
        <v>7.8E-2</v>
      </c>
      <c r="D39" s="30">
        <f t="shared" si="12"/>
        <v>3.8400000000000007</v>
      </c>
      <c r="E39" s="30">
        <f t="shared" si="12"/>
        <v>0.76000000000000012</v>
      </c>
      <c r="F39" s="30">
        <f t="shared" si="12"/>
        <v>1.1822222222222223</v>
      </c>
      <c r="G39" s="30">
        <f t="shared" si="12"/>
        <v>0.91555555555555546</v>
      </c>
      <c r="H39" s="30">
        <f t="shared" si="12"/>
        <v>0.54666666666666663</v>
      </c>
      <c r="I39" s="30">
        <f t="shared" si="12"/>
        <v>0.30666666666666664</v>
      </c>
      <c r="J39" s="30">
        <f t="shared" si="12"/>
        <v>0.68666666666666676</v>
      </c>
      <c r="K39" s="30">
        <f t="shared" si="12"/>
        <v>7.6800000000000015</v>
      </c>
      <c r="L39" s="30">
        <f t="shared" si="12"/>
        <v>0.42000000000000004</v>
      </c>
      <c r="M39" s="30">
        <f t="shared" si="12"/>
        <v>1.7133333333333334</v>
      </c>
      <c r="N39" s="30">
        <f t="shared" si="12"/>
        <v>0.64</v>
      </c>
      <c r="O39" s="30">
        <f t="shared" si="12"/>
        <v>16</v>
      </c>
      <c r="P39" s="30">
        <f t="shared" si="12"/>
        <v>7.6800000000000015</v>
      </c>
      <c r="Q39" s="30">
        <f t="shared" si="12"/>
        <v>0.56060401002506266</v>
      </c>
      <c r="R39" s="30">
        <f t="shared" si="12"/>
        <v>7.3599999999999994</v>
      </c>
      <c r="S39" s="30">
        <f t="shared" si="12"/>
        <v>0.4303030303030303</v>
      </c>
    </row>
    <row r="40" spans="1:22" s="23" customFormat="1" ht="18" customHeight="1" x14ac:dyDescent="0.2">
      <c r="A40" s="48"/>
      <c r="B40" s="44"/>
      <c r="C40" s="26"/>
      <c r="D40" s="26"/>
      <c r="E40" s="26"/>
      <c r="F40" s="26"/>
      <c r="G40" s="26"/>
      <c r="H40" s="26"/>
      <c r="I40" s="26"/>
      <c r="J40" s="44"/>
      <c r="K40" s="26"/>
      <c r="L40" s="26"/>
      <c r="M40" s="26"/>
      <c r="N40" s="26"/>
      <c r="O40" s="44"/>
      <c r="P40" s="44"/>
      <c r="Q40" s="44"/>
      <c r="R40" s="44"/>
      <c r="S40" s="44"/>
    </row>
    <row r="41" spans="1:22" s="23" customFormat="1" ht="18" customHeight="1" x14ac:dyDescent="0.2">
      <c r="A41" s="42" t="s">
        <v>88</v>
      </c>
      <c r="B41" s="43">
        <v>288</v>
      </c>
      <c r="C41" s="43">
        <v>12</v>
      </c>
      <c r="D41" s="43" t="s">
        <v>36</v>
      </c>
      <c r="E41" s="43">
        <f>(24*60)/30</f>
        <v>48</v>
      </c>
      <c r="F41" s="44">
        <f>24/24</f>
        <v>1</v>
      </c>
      <c r="G41" s="43">
        <f t="shared" ref="G41:J41" si="13">(24*60)/30</f>
        <v>48</v>
      </c>
      <c r="H41" s="44">
        <f t="shared" si="13"/>
        <v>48</v>
      </c>
      <c r="I41" s="26">
        <f t="shared" si="13"/>
        <v>48</v>
      </c>
      <c r="J41" s="44">
        <f t="shared" si="13"/>
        <v>48</v>
      </c>
      <c r="K41" s="44" t="s">
        <v>36</v>
      </c>
      <c r="L41" s="44">
        <f>24/4</f>
        <v>6</v>
      </c>
      <c r="M41" s="43">
        <f t="shared" ref="M41:N41" si="14">(24*60)/30</f>
        <v>48</v>
      </c>
      <c r="N41" s="43">
        <f t="shared" si="14"/>
        <v>48</v>
      </c>
      <c r="O41" s="43" t="s">
        <v>36</v>
      </c>
      <c r="P41" s="43" t="s">
        <v>36</v>
      </c>
      <c r="Q41" s="43">
        <f>(24*60)/3</f>
        <v>480</v>
      </c>
      <c r="R41" s="43">
        <f>(24*60)/30</f>
        <v>48</v>
      </c>
      <c r="S41" s="43">
        <f>(24*60)/15</f>
        <v>96</v>
      </c>
    </row>
    <row r="42" spans="1:22" s="23" customFormat="1" ht="18" customHeight="1" x14ac:dyDescent="0.2">
      <c r="A42" s="42" t="s">
        <v>85</v>
      </c>
      <c r="B42" s="47">
        <f>IFERROR(IF(B41&lt;(24/$C$5),1,B41/24*$C$5),"N/A")</f>
        <v>96</v>
      </c>
      <c r="C42" s="47">
        <f>IFERROR(IF(C41&lt;(24/$C$5),1,C41/24*$C$5),"N/A")</f>
        <v>4</v>
      </c>
      <c r="D42" s="47" t="str">
        <f>IFERROR(IF(D41&lt;(24/$C$5),1,D41/24*$C$5),"N/A")</f>
        <v>N/A</v>
      </c>
      <c r="E42" s="47">
        <f>IFERROR(IF(E41&lt;(24/$C$5),1,E41/24*$C$5),"N/A")</f>
        <v>16</v>
      </c>
      <c r="F42" s="47">
        <f>IFERROR(IF(F41&lt;(24/$C$5),1,F41/24*$C$5),"N/A")</f>
        <v>1</v>
      </c>
      <c r="G42" s="47">
        <f>IFERROR(IF(G41&lt;(24/$C$5),1,G41/24*$C$5),"N/A")</f>
        <v>16</v>
      </c>
      <c r="H42" s="47">
        <f>IFERROR(IF(H41&lt;(24/$C$5),1,H41/24*$C$5),"N/A")</f>
        <v>16</v>
      </c>
      <c r="I42" s="47">
        <f>IFERROR(IF(I41&lt;(24/$C$5),1,I41/24*$C$5),"N/A")</f>
        <v>16</v>
      </c>
      <c r="J42" s="47">
        <f>IFERROR(IF(J41&lt;(24/$C$5),1,J41/24*$C$5),"N/A")</f>
        <v>16</v>
      </c>
      <c r="K42" s="47" t="str">
        <f>IFERROR(IF(K41&lt;(24/$C$5),1,K41/24*$C$5),"N/A")</f>
        <v>N/A</v>
      </c>
      <c r="L42" s="47">
        <f>IFERROR(IF(L41&lt;(24/$C$5),1,L41/24*$C$5),"N/A")</f>
        <v>2</v>
      </c>
      <c r="M42" s="47">
        <f>IFERROR(IF(M41&lt;(24/$C$5),1,M41/24*$C$5),"N/A")</f>
        <v>16</v>
      </c>
      <c r="N42" s="47">
        <f>IFERROR(IF(N41&lt;(24/$C$5),1,N41/24*$C$5),"N/A")</f>
        <v>16</v>
      </c>
      <c r="O42" s="47" t="str">
        <f>IFERROR(IF(O41&lt;(24/$C$5),1,O41/24*$C$5),"N/A")</f>
        <v>N/A</v>
      </c>
      <c r="P42" s="47" t="str">
        <f>IFERROR(IF(P41&lt;(24/$C$5),1,P41/24*$C$5),"N/A")</f>
        <v>N/A</v>
      </c>
      <c r="Q42" s="47">
        <f>IFERROR(IF(Q41&lt;(24/$C$5),1,Q41/24*$C$5),"N/A")</f>
        <v>160</v>
      </c>
      <c r="R42" s="47">
        <f>IFERROR(IF(R41&lt;(24/$C$5),1,R41/24*$C$5),"N/A")</f>
        <v>16</v>
      </c>
      <c r="S42" s="47">
        <f>IFERROR(IF(S41&lt;(24/$C$5),1,S41/24*$C$5),"N/A")</f>
        <v>32</v>
      </c>
    </row>
    <row r="43" spans="1:22" s="23" customFormat="1" ht="18" customHeight="1" x14ac:dyDescent="0.2">
      <c r="A43" s="48" t="s">
        <v>86</v>
      </c>
      <c r="B43" s="49">
        <v>0.01</v>
      </c>
      <c r="C43" s="49">
        <f>AVERAGE('Retention Bonus Collections'!B14:B18)</f>
        <v>1</v>
      </c>
      <c r="D43" s="49" t="s">
        <v>36</v>
      </c>
      <c r="E43" s="49">
        <f>AVERAGE('Retention Bonus Collections'!D14:D18)</f>
        <v>0.18</v>
      </c>
      <c r="F43" s="49">
        <f>AVERAGE('Retention Bonus Collections'!E14:E18)</f>
        <v>1.1111111111111112</v>
      </c>
      <c r="G43" s="49">
        <f>AVERAGE('Retention Bonus Collections'!F14:F18)</f>
        <v>0.24</v>
      </c>
      <c r="H43" s="49">
        <f>AVERAGE('Retention Bonus Collections'!G14:G18)</f>
        <v>0.2</v>
      </c>
      <c r="I43" s="49">
        <f>AVERAGE('Retention Bonus Collections'!H14:H18)</f>
        <v>0.2</v>
      </c>
      <c r="J43" s="49">
        <f>AVERAGE('Retention Bonus Collections'!I14:I18)</f>
        <v>0.32</v>
      </c>
      <c r="K43" s="49" t="s">
        <v>36</v>
      </c>
      <c r="L43" s="49">
        <f>AVERAGE('Retention Bonus Collections'!K14:K18)</f>
        <v>0.04</v>
      </c>
      <c r="M43" s="49">
        <f>AVERAGE('Retention Bonus Collections'!L14:L18)</f>
        <v>0.18</v>
      </c>
      <c r="N43" s="49">
        <f>AVERAGE('Retention Bonus Collections'!M14:M18)</f>
        <v>1</v>
      </c>
      <c r="O43" s="49" t="s">
        <v>36</v>
      </c>
      <c r="P43" s="49" t="s">
        <v>36</v>
      </c>
      <c r="Q43" s="49">
        <f>AVERAGE('Retention Bonus Collections'!P14:P18)</f>
        <v>5.6250000000000001E-2</v>
      </c>
      <c r="R43" s="49">
        <f>AVERAGE('Retention Bonus Collections'!Q14:Q18)</f>
        <v>0.18</v>
      </c>
      <c r="S43" s="49">
        <f>AVERAGE('Retention Bonus Collections'!R14:R18)</f>
        <v>0.14545454545454545</v>
      </c>
    </row>
    <row r="44" spans="1:22" s="23" customFormat="1" ht="18" customHeight="1" x14ac:dyDescent="0.2">
      <c r="A44" s="50" t="s">
        <v>89</v>
      </c>
      <c r="B44" s="30">
        <f>IFERROR(B42*B43,0)</f>
        <v>0.96</v>
      </c>
      <c r="C44" s="30">
        <f t="shared" ref="C44:S44" si="15">IFERROR(C42*C43,0)</f>
        <v>4</v>
      </c>
      <c r="D44" s="30">
        <f t="shared" si="15"/>
        <v>0</v>
      </c>
      <c r="E44" s="30">
        <f t="shared" si="15"/>
        <v>2.88</v>
      </c>
      <c r="F44" s="30">
        <f t="shared" si="15"/>
        <v>1.1111111111111112</v>
      </c>
      <c r="G44" s="30">
        <f t="shared" si="15"/>
        <v>3.84</v>
      </c>
      <c r="H44" s="30">
        <f t="shared" si="15"/>
        <v>3.2</v>
      </c>
      <c r="I44" s="30">
        <f t="shared" si="15"/>
        <v>3.2</v>
      </c>
      <c r="J44" s="30">
        <f t="shared" si="15"/>
        <v>5.12</v>
      </c>
      <c r="K44" s="30">
        <f t="shared" si="15"/>
        <v>0</v>
      </c>
      <c r="L44" s="30">
        <f t="shared" si="15"/>
        <v>0.08</v>
      </c>
      <c r="M44" s="30">
        <f t="shared" si="15"/>
        <v>2.88</v>
      </c>
      <c r="N44" s="30">
        <f t="shared" si="15"/>
        <v>16</v>
      </c>
      <c r="O44" s="30">
        <f t="shared" si="15"/>
        <v>0</v>
      </c>
      <c r="P44" s="30">
        <f t="shared" si="15"/>
        <v>0</v>
      </c>
      <c r="Q44" s="30">
        <f t="shared" si="15"/>
        <v>9</v>
      </c>
      <c r="R44" s="30">
        <f t="shared" si="15"/>
        <v>2.88</v>
      </c>
      <c r="S44" s="30">
        <f t="shared" si="15"/>
        <v>4.6545454545454543</v>
      </c>
    </row>
    <row r="45" spans="1:22" s="23" customFormat="1" ht="18" customHeight="1" x14ac:dyDescent="0.2">
      <c r="A45" s="48"/>
      <c r="B45" s="49"/>
      <c r="C45" s="43"/>
      <c r="D45" s="43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3"/>
      <c r="P45" s="49"/>
      <c r="Q45" s="49"/>
      <c r="R45" s="49"/>
      <c r="S45" s="49"/>
    </row>
    <row r="46" spans="1:22" s="23" customFormat="1" ht="18" customHeight="1" x14ac:dyDescent="0.2">
      <c r="A46" s="42" t="s">
        <v>90</v>
      </c>
      <c r="B46" s="43" t="s">
        <v>36</v>
      </c>
      <c r="C46" s="43">
        <f>(24*60)/5</f>
        <v>288</v>
      </c>
      <c r="D46" s="43" t="s">
        <v>36</v>
      </c>
      <c r="E46" s="43" t="s">
        <v>36</v>
      </c>
      <c r="F46" s="26">
        <f>(24*60)/30</f>
        <v>48</v>
      </c>
      <c r="G46" s="43" t="s">
        <v>36</v>
      </c>
      <c r="H46" s="43" t="s">
        <v>36</v>
      </c>
      <c r="I46" s="43" t="s">
        <v>36</v>
      </c>
      <c r="J46" s="43" t="s">
        <v>36</v>
      </c>
      <c r="K46" s="49" t="s">
        <v>36</v>
      </c>
      <c r="L46" s="44">
        <f>(24*60)/30</f>
        <v>48</v>
      </c>
      <c r="M46" s="44" t="s">
        <v>36</v>
      </c>
      <c r="N46" s="43" t="s">
        <v>36</v>
      </c>
      <c r="O46" s="43" t="s">
        <v>36</v>
      </c>
      <c r="P46" s="43" t="s">
        <v>36</v>
      </c>
      <c r="Q46" s="43" t="s">
        <v>36</v>
      </c>
      <c r="R46" s="43" t="s">
        <v>36</v>
      </c>
      <c r="S46" s="43" t="s">
        <v>36</v>
      </c>
    </row>
    <row r="47" spans="1:22" s="23" customFormat="1" ht="18" customHeight="1" x14ac:dyDescent="0.2">
      <c r="A47" s="42" t="s">
        <v>85</v>
      </c>
      <c r="B47" s="47" t="str">
        <f>IFERROR(IF(B46&lt;(24/$C$5),1,B46/24*$C$5),"N/A")</f>
        <v>N/A</v>
      </c>
      <c r="C47" s="47">
        <f>IFERROR(IF(C46&lt;(24/$C$5),1,C46/24*$C$5),"N/A")</f>
        <v>96</v>
      </c>
      <c r="D47" s="47" t="str">
        <f>IFERROR(IF(D46&lt;(24/$C$5),1,D46/24*$C$5),"N/A")</f>
        <v>N/A</v>
      </c>
      <c r="E47" s="47" t="str">
        <f>IFERROR(IF(E46&lt;(24/$C$5),1,E46/24*$C$5),"N/A")</f>
        <v>N/A</v>
      </c>
      <c r="F47" s="47">
        <f>IFERROR(IF(F46&lt;(24/$C$5),1,F46/24*$C$5),"N/A")</f>
        <v>16</v>
      </c>
      <c r="G47" s="47" t="str">
        <f>IFERROR(IF(G46&lt;(24/$C$5),1,G46/24*$C$5),"N/A")</f>
        <v>N/A</v>
      </c>
      <c r="H47" s="47" t="str">
        <f>IFERROR(IF(H46&lt;(24/$C$5),1,H46/24*$C$5),"N/A")</f>
        <v>N/A</v>
      </c>
      <c r="I47" s="47" t="str">
        <f>IFERROR(IF(I46&lt;(24/$C$5),1,I46/24*$C$5),"N/A")</f>
        <v>N/A</v>
      </c>
      <c r="J47" s="47" t="str">
        <f>IFERROR(IF(J46&lt;(24/$C$5),1,J46/24*$C$5),"N/A")</f>
        <v>N/A</v>
      </c>
      <c r="K47" s="47" t="str">
        <f>IFERROR(IF(K46&lt;(24/$C$5),1,K46/24*$C$5),"N/A")</f>
        <v>N/A</v>
      </c>
      <c r="L47" s="47">
        <f>IFERROR(IF(L46&lt;(24/$C$5),1,L46/24*$C$5),"N/A")</f>
        <v>16</v>
      </c>
      <c r="M47" s="47" t="str">
        <f>IFERROR(IF(M46&lt;(24/$C$5),1,M46/24*$C$5),"N/A")</f>
        <v>N/A</v>
      </c>
      <c r="N47" s="47" t="str">
        <f>IFERROR(IF(N46&lt;(24/$C$5),1,N46/24*$C$5),"N/A")</f>
        <v>N/A</v>
      </c>
      <c r="O47" s="47" t="str">
        <f>IFERROR(IF(O46&lt;(24/$C$5),1,O46/24*$C$5),"N/A")</f>
        <v>N/A</v>
      </c>
      <c r="P47" s="47" t="str">
        <f>IFERROR(IF(P46&lt;(24/$C$5),1,P46/24*$C$5),"N/A")</f>
        <v>N/A</v>
      </c>
      <c r="Q47" s="47" t="str">
        <f>IFERROR(IF(Q46&lt;(24/$C$5),1,Q46/24*$C$5),"N/A")</f>
        <v>N/A</v>
      </c>
      <c r="R47" s="47" t="str">
        <f>IFERROR(IF(R46&lt;(24/$C$5),1,R46/24*$C$5),"N/A")</f>
        <v>N/A</v>
      </c>
      <c r="S47" s="47" t="str">
        <f>IFERROR(IF(S46&lt;(24/$C$5),1,S46/24*$C$5),"N/A")</f>
        <v>N/A</v>
      </c>
    </row>
    <row r="48" spans="1:22" s="23" customFormat="1" ht="18" customHeight="1" x14ac:dyDescent="0.2">
      <c r="A48" s="48" t="s">
        <v>86</v>
      </c>
      <c r="B48" s="43" t="s">
        <v>36</v>
      </c>
      <c r="C48" s="43">
        <f>AVERAGE('Retention Bonus Collections'!B21:B25)</f>
        <v>6.8999999999999992E-2</v>
      </c>
      <c r="D48" s="43" t="s">
        <v>36</v>
      </c>
      <c r="E48" s="43" t="s">
        <v>36</v>
      </c>
      <c r="F48" s="49">
        <f>AVERAGE('Retention Bonus Collections'!E21:E25)</f>
        <v>0.32</v>
      </c>
      <c r="G48" s="43" t="s">
        <v>36</v>
      </c>
      <c r="H48" s="43" t="s">
        <v>36</v>
      </c>
      <c r="I48" s="43" t="s">
        <v>36</v>
      </c>
      <c r="J48" s="43" t="s">
        <v>36</v>
      </c>
      <c r="K48" s="49" t="s">
        <v>36</v>
      </c>
      <c r="L48" s="49">
        <f>AVERAGE('Retention Bonus Collections'!K21:K25)</f>
        <v>0.18</v>
      </c>
      <c r="M48" s="44" t="s">
        <v>36</v>
      </c>
      <c r="N48" s="43" t="s">
        <v>36</v>
      </c>
      <c r="O48" s="43" t="s">
        <v>36</v>
      </c>
      <c r="P48" s="43" t="s">
        <v>36</v>
      </c>
      <c r="Q48" s="43" t="s">
        <v>36</v>
      </c>
      <c r="R48" s="43" t="s">
        <v>36</v>
      </c>
      <c r="S48" s="43" t="s">
        <v>36</v>
      </c>
    </row>
    <row r="49" spans="1:22" s="23" customFormat="1" ht="18" customHeight="1" x14ac:dyDescent="0.2">
      <c r="A49" s="50" t="s">
        <v>89</v>
      </c>
      <c r="B49" s="30">
        <f>IFERROR(B47*B48,0)</f>
        <v>0</v>
      </c>
      <c r="C49" s="30">
        <f t="shared" ref="C49:S49" si="16">IFERROR(C47*C48,0)</f>
        <v>6.6239999999999988</v>
      </c>
      <c r="D49" s="30">
        <f t="shared" si="16"/>
        <v>0</v>
      </c>
      <c r="E49" s="30">
        <f t="shared" si="16"/>
        <v>0</v>
      </c>
      <c r="F49" s="30">
        <f t="shared" si="16"/>
        <v>5.12</v>
      </c>
      <c r="G49" s="30">
        <f t="shared" si="16"/>
        <v>0</v>
      </c>
      <c r="H49" s="30">
        <f t="shared" si="16"/>
        <v>0</v>
      </c>
      <c r="I49" s="30">
        <f t="shared" si="16"/>
        <v>0</v>
      </c>
      <c r="J49" s="30">
        <f t="shared" si="16"/>
        <v>0</v>
      </c>
      <c r="K49" s="30">
        <f t="shared" si="16"/>
        <v>0</v>
      </c>
      <c r="L49" s="30">
        <f t="shared" si="16"/>
        <v>2.88</v>
      </c>
      <c r="M49" s="30">
        <f t="shared" si="16"/>
        <v>0</v>
      </c>
      <c r="N49" s="30">
        <f t="shared" si="16"/>
        <v>0</v>
      </c>
      <c r="O49" s="30">
        <f t="shared" si="16"/>
        <v>0</v>
      </c>
      <c r="P49" s="30">
        <f t="shared" si="16"/>
        <v>0</v>
      </c>
      <c r="Q49" s="30">
        <f t="shared" si="16"/>
        <v>0</v>
      </c>
      <c r="R49" s="30">
        <f t="shared" si="16"/>
        <v>0</v>
      </c>
      <c r="S49" s="30">
        <f t="shared" si="16"/>
        <v>0</v>
      </c>
    </row>
    <row r="50" spans="1:22" s="23" customFormat="1" ht="18" customHeight="1" x14ac:dyDescent="0.2"/>
    <row r="51" spans="1:22" s="23" customFormat="1" ht="18" customHeight="1" x14ac:dyDescent="0.2">
      <c r="A51" s="15" t="s">
        <v>91</v>
      </c>
      <c r="B51" s="16">
        <f>B39+B44+B49</f>
        <v>5.65</v>
      </c>
      <c r="C51" s="16">
        <f t="shared" ref="C51:S51" si="17">C39+C44+C49</f>
        <v>10.701999999999998</v>
      </c>
      <c r="D51" s="16">
        <f t="shared" si="17"/>
        <v>3.8400000000000007</v>
      </c>
      <c r="E51" s="16">
        <f t="shared" si="17"/>
        <v>3.64</v>
      </c>
      <c r="F51" s="16">
        <f t="shared" si="17"/>
        <v>7.413333333333334</v>
      </c>
      <c r="G51" s="16">
        <f t="shared" si="17"/>
        <v>4.7555555555555555</v>
      </c>
      <c r="H51" s="16">
        <f t="shared" si="17"/>
        <v>3.746666666666667</v>
      </c>
      <c r="I51" s="16">
        <f t="shared" si="17"/>
        <v>3.5066666666666668</v>
      </c>
      <c r="J51" s="16">
        <f t="shared" si="17"/>
        <v>5.8066666666666666</v>
      </c>
      <c r="K51" s="16">
        <f t="shared" si="17"/>
        <v>7.6800000000000015</v>
      </c>
      <c r="L51" s="16">
        <f t="shared" si="17"/>
        <v>3.38</v>
      </c>
      <c r="M51" s="16">
        <f t="shared" si="17"/>
        <v>4.5933333333333337</v>
      </c>
      <c r="N51" s="16">
        <f t="shared" si="17"/>
        <v>16.64</v>
      </c>
      <c r="O51" s="16">
        <f t="shared" si="17"/>
        <v>16</v>
      </c>
      <c r="P51" s="16">
        <f t="shared" si="17"/>
        <v>7.6800000000000015</v>
      </c>
      <c r="Q51" s="16">
        <f t="shared" si="17"/>
        <v>9.5606040100250631</v>
      </c>
      <c r="R51" s="16">
        <f t="shared" si="17"/>
        <v>10.239999999999998</v>
      </c>
      <c r="S51" s="16">
        <f t="shared" si="17"/>
        <v>5.084848484848485</v>
      </c>
    </row>
    <row r="52" spans="1:22" s="23" customFormat="1" ht="18" customHeight="1" x14ac:dyDescent="0.2"/>
    <row r="53" spans="1:22" s="23" customFormat="1" ht="18" customHeight="1" x14ac:dyDescent="0.2">
      <c r="A53" s="38" t="s">
        <v>92</v>
      </c>
      <c r="B53" s="51"/>
      <c r="C53" s="51"/>
    </row>
    <row r="54" spans="1:22" s="23" customFormat="1" ht="18" customHeight="1" x14ac:dyDescent="0.2">
      <c r="A54" s="39" t="s">
        <v>83</v>
      </c>
      <c r="B54" s="40" t="str">
        <f>B35</f>
        <v>Dragon Ball Z</v>
      </c>
      <c r="C54" s="40" t="s">
        <v>3</v>
      </c>
      <c r="D54" s="40" t="s">
        <v>4</v>
      </c>
      <c r="E54" s="40" t="s">
        <v>5</v>
      </c>
      <c r="F54" s="40" t="s">
        <v>6</v>
      </c>
      <c r="G54" s="40" t="s">
        <v>7</v>
      </c>
      <c r="H54" s="40" t="s">
        <v>8</v>
      </c>
      <c r="I54" s="40" t="s">
        <v>9</v>
      </c>
      <c r="J54" s="40" t="s">
        <v>10</v>
      </c>
      <c r="K54" s="40" t="s">
        <v>11</v>
      </c>
      <c r="L54" s="40" t="s">
        <v>12</v>
      </c>
      <c r="M54" s="40" t="s">
        <v>13</v>
      </c>
      <c r="N54" s="40" t="s">
        <v>14</v>
      </c>
      <c r="O54" s="40" t="s">
        <v>15</v>
      </c>
      <c r="P54" s="40" t="s">
        <v>16</v>
      </c>
      <c r="Q54" s="40" t="s">
        <v>17</v>
      </c>
      <c r="R54" s="40" t="s">
        <v>18</v>
      </c>
      <c r="S54" s="40" t="s">
        <v>19</v>
      </c>
      <c r="T54" s="41"/>
      <c r="U54" s="41"/>
      <c r="V54" s="41"/>
    </row>
    <row r="55" spans="1:22" s="23" customFormat="1" ht="18" customHeight="1" x14ac:dyDescent="0.2">
      <c r="A55" s="52" t="s">
        <v>93</v>
      </c>
      <c r="B55" s="43" t="s">
        <v>36</v>
      </c>
      <c r="C55" s="43">
        <v>10</v>
      </c>
      <c r="D55" s="43" t="s">
        <v>36</v>
      </c>
      <c r="E55" s="43" t="s">
        <v>36</v>
      </c>
      <c r="F55" s="43" t="s">
        <v>36</v>
      </c>
      <c r="G55" s="43" t="s">
        <v>36</v>
      </c>
      <c r="H55" s="44">
        <v>25</v>
      </c>
      <c r="I55" s="43">
        <v>1</v>
      </c>
      <c r="J55" s="43" t="s">
        <v>36</v>
      </c>
      <c r="K55" s="43" t="s">
        <v>36</v>
      </c>
      <c r="L55" s="43" t="s">
        <v>36</v>
      </c>
      <c r="M55" s="44">
        <v>57</v>
      </c>
      <c r="N55" s="44">
        <v>1</v>
      </c>
      <c r="O55" s="44">
        <v>1</v>
      </c>
      <c r="P55" s="44" t="s">
        <v>36</v>
      </c>
      <c r="Q55" s="44">
        <v>1</v>
      </c>
      <c r="R55" s="53">
        <v>69</v>
      </c>
      <c r="S55" s="44" t="s">
        <v>36</v>
      </c>
    </row>
    <row r="56" spans="1:22" s="23" customFormat="1" ht="18" customHeight="1" x14ac:dyDescent="0.2">
      <c r="A56" s="54" t="s">
        <v>94</v>
      </c>
      <c r="B56" s="47" t="str">
        <f>IFERROR(IF(B55&lt;(24/$C$5),1,B55/24*$C$5),"N/A")</f>
        <v>N/A</v>
      </c>
      <c r="C56" s="49">
        <f>C55*'Currency Conversions'!C9</f>
        <v>0.05</v>
      </c>
      <c r="D56" s="49" t="s">
        <v>36</v>
      </c>
      <c r="E56" s="49" t="s">
        <v>36</v>
      </c>
      <c r="F56" s="49" t="s">
        <v>36</v>
      </c>
      <c r="G56" s="49" t="s">
        <v>36</v>
      </c>
      <c r="H56" s="49">
        <f>H55*'Currency Conversions'!H9</f>
        <v>1</v>
      </c>
      <c r="I56" s="49">
        <f>1*'Currency Conversions'!I44</f>
        <v>0.2</v>
      </c>
      <c r="J56" s="49" t="s">
        <v>36</v>
      </c>
      <c r="K56" s="49" t="s">
        <v>36</v>
      </c>
      <c r="L56" s="49" t="s">
        <v>36</v>
      </c>
      <c r="M56" s="49">
        <f>M55*'Currency Conversions'!M9</f>
        <v>5.7000000000000002E-2</v>
      </c>
      <c r="N56" s="49">
        <f>'Currency Conversions'!N44</f>
        <v>1</v>
      </c>
      <c r="O56" s="49">
        <f>'Currency Conversions'!O44</f>
        <v>1</v>
      </c>
      <c r="P56" s="49" t="s">
        <v>36</v>
      </c>
      <c r="Q56" s="49">
        <f>(Q55*'Currency Conversions'!Q9)</f>
        <v>0.1</v>
      </c>
      <c r="R56" s="49">
        <v>7.0000000000000007E-2</v>
      </c>
      <c r="S56" s="49" t="s">
        <v>36</v>
      </c>
    </row>
    <row r="57" spans="1:22" s="23" customFormat="1" ht="18" customHeight="1" x14ac:dyDescent="0.2">
      <c r="A57" s="23" t="s">
        <v>95</v>
      </c>
      <c r="B57" s="43" t="s">
        <v>36</v>
      </c>
      <c r="C57" s="26">
        <f>$C$6</f>
        <v>1</v>
      </c>
      <c r="D57" s="26">
        <f>$C$6</f>
        <v>1</v>
      </c>
      <c r="E57" s="26">
        <f>$C$6</f>
        <v>1</v>
      </c>
      <c r="F57" s="26">
        <f>$C$6</f>
        <v>1</v>
      </c>
      <c r="G57" s="26">
        <f>$C$6</f>
        <v>1</v>
      </c>
      <c r="H57" s="26">
        <f>$C$6</f>
        <v>1</v>
      </c>
      <c r="I57" s="26">
        <f>$C$6</f>
        <v>1</v>
      </c>
      <c r="J57" s="26">
        <f>$C$6</f>
        <v>1</v>
      </c>
      <c r="K57" s="26">
        <f>$C$6</f>
        <v>1</v>
      </c>
      <c r="L57" s="26">
        <f>$C$6</f>
        <v>1</v>
      </c>
      <c r="M57" s="26">
        <f>$C$6</f>
        <v>1</v>
      </c>
      <c r="N57" s="26">
        <f>$C$6</f>
        <v>1</v>
      </c>
      <c r="O57" s="26">
        <f>$C$6</f>
        <v>1</v>
      </c>
      <c r="P57" s="26">
        <f>$C$6</f>
        <v>1</v>
      </c>
      <c r="Q57" s="26">
        <f>$C$6</f>
        <v>1</v>
      </c>
      <c r="R57" s="26">
        <f>$C$6</f>
        <v>1</v>
      </c>
      <c r="S57" s="26">
        <f>$C$6</f>
        <v>1</v>
      </c>
    </row>
    <row r="58" spans="1:22" s="23" customFormat="1" ht="18" customHeight="1" x14ac:dyDescent="0.2">
      <c r="A58" s="50" t="s">
        <v>96</v>
      </c>
      <c r="B58" s="30" t="str">
        <f t="shared" ref="B58:S58" si="18">IF(B55="N/A","",PRODUCT(B56:B57))</f>
        <v/>
      </c>
      <c r="C58" s="30">
        <f t="shared" si="18"/>
        <v>0.05</v>
      </c>
      <c r="D58" s="30" t="str">
        <f t="shared" si="18"/>
        <v/>
      </c>
      <c r="E58" s="30" t="str">
        <f t="shared" si="18"/>
        <v/>
      </c>
      <c r="F58" s="30" t="str">
        <f t="shared" si="18"/>
        <v/>
      </c>
      <c r="G58" s="30" t="str">
        <f t="shared" si="18"/>
        <v/>
      </c>
      <c r="H58" s="30">
        <f t="shared" si="18"/>
        <v>1</v>
      </c>
      <c r="I58" s="30">
        <f t="shared" si="18"/>
        <v>0.2</v>
      </c>
      <c r="J58" s="30" t="str">
        <f t="shared" si="18"/>
        <v/>
      </c>
      <c r="K58" s="30" t="str">
        <f t="shared" si="18"/>
        <v/>
      </c>
      <c r="L58" s="30" t="str">
        <f t="shared" si="18"/>
        <v/>
      </c>
      <c r="M58" s="30">
        <f t="shared" si="18"/>
        <v>5.7000000000000002E-2</v>
      </c>
      <c r="N58" s="30">
        <f t="shared" si="18"/>
        <v>1</v>
      </c>
      <c r="O58" s="30">
        <f t="shared" si="18"/>
        <v>1</v>
      </c>
      <c r="P58" s="30" t="str">
        <f t="shared" si="18"/>
        <v/>
      </c>
      <c r="Q58" s="30">
        <f t="shared" si="18"/>
        <v>0.1</v>
      </c>
      <c r="R58" s="30">
        <f t="shared" si="18"/>
        <v>7.0000000000000007E-2</v>
      </c>
      <c r="S58" s="30" t="str">
        <f t="shared" si="18"/>
        <v/>
      </c>
    </row>
    <row r="59" spans="1:22" s="23" customFormat="1" ht="18" customHeight="1" x14ac:dyDescent="0.2"/>
    <row r="60" spans="1:22" s="23" customFormat="1" ht="18" customHeight="1" x14ac:dyDescent="0.2">
      <c r="A60" s="15" t="s">
        <v>97</v>
      </c>
      <c r="B60" s="16">
        <f>SUM(B58,B51)</f>
        <v>5.65</v>
      </c>
      <c r="C60" s="16">
        <f t="shared" ref="C60:S60" si="19">SUM(C58,C51)</f>
        <v>10.751999999999999</v>
      </c>
      <c r="D60" s="16">
        <f t="shared" si="19"/>
        <v>3.8400000000000007</v>
      </c>
      <c r="E60" s="16">
        <f t="shared" si="19"/>
        <v>3.64</v>
      </c>
      <c r="F60" s="16">
        <f t="shared" si="19"/>
        <v>7.413333333333334</v>
      </c>
      <c r="G60" s="16">
        <f t="shared" si="19"/>
        <v>4.7555555555555555</v>
      </c>
      <c r="H60" s="16">
        <f t="shared" si="19"/>
        <v>4.746666666666667</v>
      </c>
      <c r="I60" s="16">
        <f t="shared" si="19"/>
        <v>3.706666666666667</v>
      </c>
      <c r="J60" s="16">
        <f t="shared" si="19"/>
        <v>5.8066666666666666</v>
      </c>
      <c r="K60" s="16">
        <f t="shared" si="19"/>
        <v>7.6800000000000015</v>
      </c>
      <c r="L60" s="16">
        <f t="shared" si="19"/>
        <v>3.38</v>
      </c>
      <c r="M60" s="16">
        <f t="shared" si="19"/>
        <v>4.6503333333333341</v>
      </c>
      <c r="N60" s="16">
        <f t="shared" si="19"/>
        <v>17.64</v>
      </c>
      <c r="O60" s="16">
        <f t="shared" si="19"/>
        <v>17</v>
      </c>
      <c r="P60" s="16">
        <f t="shared" si="19"/>
        <v>7.6800000000000015</v>
      </c>
      <c r="Q60" s="16">
        <f t="shared" si="19"/>
        <v>9.6606040100250627</v>
      </c>
      <c r="R60" s="16">
        <f t="shared" si="19"/>
        <v>10.309999999999999</v>
      </c>
      <c r="S60" s="16">
        <f t="shared" si="19"/>
        <v>5.084848484848485</v>
      </c>
    </row>
    <row r="61" spans="1:22" s="6" customFormat="1" ht="15.75" customHeight="1" x14ac:dyDescent="0.2"/>
    <row r="62" spans="1:22" s="6" customFormat="1" ht="15.75" customHeight="1" x14ac:dyDescent="0.2"/>
    <row r="63" spans="1:22" s="6" customFormat="1" ht="15.75" customHeight="1" x14ac:dyDescent="0.2"/>
    <row r="64" spans="1:22" s="6" customFormat="1" ht="15.75" customHeight="1" x14ac:dyDescent="0.2"/>
    <row r="65" spans="1:22" s="6" customFormat="1" ht="15.75" customHeight="1" x14ac:dyDescent="0.2">
      <c r="A65" s="18"/>
      <c r="B65" s="17"/>
      <c r="C65" s="18"/>
      <c r="D65" s="18"/>
      <c r="E65" s="18"/>
      <c r="F65" s="18"/>
      <c r="G65" s="18"/>
      <c r="H65" s="18"/>
      <c r="I65" s="18"/>
      <c r="J65" s="17"/>
      <c r="K65" s="18"/>
      <c r="L65" s="18"/>
      <c r="M65" s="18"/>
      <c r="N65" s="18"/>
      <c r="O65" s="18"/>
      <c r="P65" s="17"/>
      <c r="Q65" s="17"/>
      <c r="R65" s="18"/>
      <c r="S65" s="17"/>
      <c r="T65" s="18"/>
      <c r="U65" s="18"/>
      <c r="V65" s="18"/>
    </row>
    <row r="66" spans="1:22" s="6" customFormat="1" ht="15.75" customHeight="1" x14ac:dyDescent="0.2">
      <c r="A66" s="17"/>
      <c r="B66" s="17"/>
      <c r="J66" s="17"/>
      <c r="P66" s="17"/>
      <c r="Q66" s="17"/>
      <c r="S66" s="17"/>
    </row>
    <row r="67" spans="1:22" s="6" customFormat="1" ht="15.75" customHeight="1" x14ac:dyDescent="0.2">
      <c r="A67" s="17"/>
      <c r="B67" s="17"/>
      <c r="J67" s="17"/>
      <c r="P67" s="17"/>
      <c r="Q67" s="17"/>
      <c r="S67" s="17"/>
    </row>
    <row r="68" spans="1:22" s="6" customFormat="1" ht="15.75" customHeight="1" x14ac:dyDescent="0.2"/>
    <row r="69" spans="1:22" s="6" customFormat="1" ht="15.75" customHeight="1" x14ac:dyDescent="0.2">
      <c r="A69" s="17"/>
      <c r="B69" s="17"/>
      <c r="E69" s="17"/>
      <c r="J69" s="17"/>
      <c r="P69" s="17"/>
      <c r="Q69" s="17"/>
      <c r="S69" s="17"/>
    </row>
    <row r="70" spans="1:22" s="6" customFormat="1" ht="15.75" customHeight="1" x14ac:dyDescent="0.2">
      <c r="A70" s="17"/>
      <c r="B70" s="17"/>
      <c r="J70" s="17"/>
      <c r="P70" s="17"/>
      <c r="Q70" s="17"/>
      <c r="S70" s="17"/>
    </row>
    <row r="71" spans="1:22" s="6" customFormat="1" ht="15.75" customHeight="1" x14ac:dyDescent="0.2">
      <c r="A71" s="17"/>
      <c r="B71" s="17"/>
      <c r="J71" s="17"/>
      <c r="P71" s="17"/>
      <c r="Q71" s="17"/>
      <c r="S71" s="17"/>
    </row>
    <row r="72" spans="1:22" s="6" customFormat="1" ht="15.75" customHeight="1" x14ac:dyDescent="0.2">
      <c r="A72" s="17"/>
      <c r="B72" s="17"/>
      <c r="J72" s="17"/>
      <c r="P72" s="17"/>
      <c r="Q72" s="17"/>
      <c r="S72" s="17"/>
    </row>
    <row r="73" spans="1:22" s="6" customFormat="1" ht="15.75" customHeight="1" x14ac:dyDescent="0.2">
      <c r="B73" s="17"/>
      <c r="J73" s="17"/>
      <c r="P73" s="17"/>
      <c r="Q73" s="17"/>
      <c r="S73" s="17"/>
    </row>
    <row r="74" spans="1:22" s="6" customFormat="1" ht="15.75" customHeight="1" x14ac:dyDescent="0.2">
      <c r="B74" s="17"/>
      <c r="J74" s="17"/>
      <c r="P74" s="17"/>
      <c r="Q74" s="17"/>
      <c r="S74" s="17"/>
    </row>
    <row r="75" spans="1:22" s="6" customFormat="1" ht="15.75" customHeight="1" x14ac:dyDescent="0.2">
      <c r="B75" s="17"/>
      <c r="J75" s="17"/>
      <c r="P75" s="17"/>
      <c r="Q75" s="17"/>
      <c r="S75" s="17"/>
    </row>
    <row r="76" spans="1:22" s="6" customFormat="1" ht="15.75" customHeight="1" x14ac:dyDescent="0.2">
      <c r="B76" s="17"/>
      <c r="J76" s="17"/>
      <c r="P76" s="17"/>
      <c r="Q76" s="17"/>
      <c r="S76" s="17"/>
    </row>
    <row r="77" spans="1:22" s="6" customFormat="1" ht="15.75" customHeight="1" x14ac:dyDescent="0.2">
      <c r="B77" s="17"/>
      <c r="J77" s="17"/>
      <c r="P77" s="17"/>
      <c r="Q77" s="17"/>
      <c r="S77" s="17"/>
    </row>
    <row r="78" spans="1:22" s="6" customFormat="1" ht="15.75" customHeight="1" x14ac:dyDescent="0.2">
      <c r="B78" s="17"/>
      <c r="J78" s="17"/>
      <c r="M78" s="17"/>
      <c r="P78" s="17"/>
      <c r="Q78" s="17"/>
      <c r="S78" s="17"/>
    </row>
    <row r="79" spans="1:22" s="6" customFormat="1" ht="15.75" customHeight="1" x14ac:dyDescent="0.2">
      <c r="B79" s="17"/>
      <c r="J79" s="17"/>
      <c r="K79" s="17"/>
      <c r="L79" s="17"/>
      <c r="M79" s="18"/>
      <c r="P79" s="17"/>
      <c r="Q79" s="17"/>
      <c r="S79" s="17"/>
    </row>
    <row r="80" spans="1:22" s="6" customFormat="1" ht="15.75" customHeight="1" x14ac:dyDescent="0.2"/>
    <row r="81" s="6" customFormat="1" ht="15.75" customHeight="1" x14ac:dyDescent="0.2"/>
    <row r="82" s="6" customFormat="1" ht="15.75" customHeight="1" x14ac:dyDescent="0.2"/>
    <row r="83" s="6" customFormat="1" ht="15.75" customHeight="1" x14ac:dyDescent="0.2"/>
    <row r="84" s="6" customFormat="1" ht="15.75" customHeight="1" x14ac:dyDescent="0.2"/>
    <row r="85" s="6" customFormat="1" ht="15.75" customHeight="1" x14ac:dyDescent="0.2"/>
    <row r="86" s="6" customFormat="1" ht="15.75" customHeight="1" x14ac:dyDescent="0.2"/>
    <row r="87" s="6" customFormat="1" ht="15.75" customHeight="1" x14ac:dyDescent="0.2"/>
    <row r="88" s="6" customFormat="1" ht="15.75" customHeight="1" x14ac:dyDescent="0.2"/>
    <row r="89" s="6" customFormat="1" ht="15.75" customHeight="1" x14ac:dyDescent="0.2"/>
    <row r="90" s="6" customFormat="1" ht="15.75" customHeight="1" x14ac:dyDescent="0.2"/>
    <row r="91" s="6" customFormat="1" ht="15.75" customHeight="1" x14ac:dyDescent="0.2"/>
    <row r="92" s="6" customFormat="1" ht="15.75" customHeight="1" x14ac:dyDescent="0.2"/>
    <row r="93" s="6" customFormat="1" ht="15.75" customHeight="1" x14ac:dyDescent="0.2"/>
    <row r="94" s="6" customFormat="1" ht="15.75" customHeight="1" x14ac:dyDescent="0.2"/>
    <row r="95" s="6" customFormat="1" ht="15.75" customHeight="1" x14ac:dyDescent="0.2"/>
    <row r="96" s="6" customFormat="1" ht="15.75" customHeight="1" x14ac:dyDescent="0.2"/>
    <row r="97" spans="1:19" s="6" customFormat="1" ht="15.75" customHeight="1" x14ac:dyDescent="0.2"/>
    <row r="98" spans="1:19" s="6" customFormat="1" ht="15.75" customHeight="1" x14ac:dyDescent="0.2"/>
    <row r="99" spans="1:19" s="6" customFormat="1" ht="15.75" customHeight="1" x14ac:dyDescent="0.2"/>
    <row r="100" spans="1:19" s="6" customFormat="1" ht="15.75" customHeight="1" x14ac:dyDescent="0.2"/>
    <row r="101" spans="1:19" s="6" customFormat="1" ht="15.75" customHeight="1" x14ac:dyDescent="0.2"/>
    <row r="102" spans="1:19" s="6" customFormat="1" ht="15.75" customHeight="1" x14ac:dyDescent="0.2">
      <c r="A102" s="17"/>
      <c r="B102" s="17"/>
      <c r="J102" s="17"/>
      <c r="P102" s="17"/>
      <c r="Q102" s="17"/>
      <c r="S102" s="17"/>
    </row>
    <row r="103" spans="1:19" s="6" customFormat="1" ht="15.75" customHeight="1" x14ac:dyDescent="0.2">
      <c r="A103" s="17"/>
      <c r="B103" s="17"/>
      <c r="J103" s="17"/>
      <c r="P103" s="17"/>
      <c r="Q103" s="17"/>
      <c r="S103" s="17"/>
    </row>
    <row r="104" spans="1:19" s="6" customFormat="1" ht="15.75" customHeight="1" x14ac:dyDescent="0.2">
      <c r="A104" s="17"/>
      <c r="B104" s="17"/>
      <c r="J104" s="17"/>
      <c r="P104" s="17"/>
      <c r="Q104" s="17"/>
      <c r="S104" s="17"/>
    </row>
    <row r="105" spans="1:19" s="6" customFormat="1" ht="15.75" customHeight="1" x14ac:dyDescent="0.2">
      <c r="A105" s="17"/>
      <c r="B105" s="17"/>
      <c r="J105" s="17"/>
      <c r="P105" s="17"/>
      <c r="Q105" s="17"/>
      <c r="S105" s="17"/>
    </row>
    <row r="106" spans="1:19" s="6" customFormat="1" ht="15.75" customHeight="1" x14ac:dyDescent="0.2">
      <c r="A106" s="17"/>
      <c r="B106" s="17"/>
      <c r="J106" s="17"/>
      <c r="P106" s="17"/>
      <c r="Q106" s="17"/>
      <c r="S106" s="17"/>
    </row>
    <row r="107" spans="1:19" s="6" customFormat="1" ht="15.75" customHeight="1" x14ac:dyDescent="0.2">
      <c r="A107" s="17"/>
      <c r="B107" s="17"/>
      <c r="J107" s="17"/>
      <c r="P107" s="17"/>
      <c r="Q107" s="17"/>
      <c r="S107" s="17"/>
    </row>
    <row r="108" spans="1:19" s="6" customFormat="1" ht="15.75" customHeight="1" x14ac:dyDescent="0.2">
      <c r="A108" s="17"/>
      <c r="B108" s="17"/>
      <c r="J108" s="17"/>
      <c r="P108" s="17"/>
      <c r="Q108" s="17"/>
      <c r="S108" s="17"/>
    </row>
    <row r="109" spans="1:19" s="6" customFormat="1" ht="15.75" customHeight="1" x14ac:dyDescent="0.2">
      <c r="A109" s="17"/>
      <c r="B109" s="17"/>
      <c r="J109" s="17"/>
      <c r="P109" s="17"/>
      <c r="Q109" s="17"/>
      <c r="S109" s="17"/>
    </row>
    <row r="110" spans="1:19" s="6" customFormat="1" ht="15.75" customHeight="1" x14ac:dyDescent="0.2">
      <c r="A110" s="17"/>
      <c r="B110" s="17"/>
      <c r="J110" s="17"/>
      <c r="P110" s="17"/>
      <c r="Q110" s="17"/>
      <c r="S110" s="17"/>
    </row>
    <row r="111" spans="1:19" s="6" customFormat="1" ht="15.75" customHeight="1" x14ac:dyDescent="0.2">
      <c r="A111" s="17"/>
      <c r="B111" s="17"/>
      <c r="J111" s="17"/>
      <c r="P111" s="17"/>
      <c r="Q111" s="17"/>
      <c r="S111" s="17"/>
    </row>
    <row r="112" spans="1:19" s="6" customFormat="1" ht="15.75" customHeight="1" x14ac:dyDescent="0.2">
      <c r="A112" s="17"/>
      <c r="B112" s="17"/>
      <c r="J112" s="17"/>
      <c r="P112" s="17"/>
      <c r="Q112" s="17"/>
      <c r="S112" s="17"/>
    </row>
    <row r="113" spans="1:19" s="6" customFormat="1" ht="15.75" customHeight="1" x14ac:dyDescent="0.2">
      <c r="A113" s="17"/>
      <c r="B113" s="17"/>
      <c r="J113" s="17"/>
      <c r="P113" s="17"/>
      <c r="Q113" s="17"/>
      <c r="S113" s="17"/>
    </row>
    <row r="114" spans="1:19" s="6" customFormat="1" ht="15.75" customHeight="1" x14ac:dyDescent="0.2">
      <c r="A114" s="17"/>
      <c r="B114" s="17"/>
      <c r="J114" s="17"/>
      <c r="P114" s="17"/>
      <c r="Q114" s="17"/>
      <c r="S114" s="17"/>
    </row>
    <row r="115" spans="1:19" s="6" customFormat="1" ht="15.75" customHeight="1" x14ac:dyDescent="0.2">
      <c r="A115" s="17"/>
      <c r="B115" s="17"/>
      <c r="J115" s="17"/>
      <c r="P115" s="17"/>
      <c r="Q115" s="17"/>
      <c r="S115" s="17"/>
    </row>
    <row r="116" spans="1:19" s="6" customFormat="1" ht="15.75" customHeight="1" x14ac:dyDescent="0.2">
      <c r="A116" s="17"/>
      <c r="B116" s="17"/>
      <c r="J116" s="17"/>
      <c r="P116" s="17"/>
      <c r="Q116" s="17"/>
      <c r="S116" s="17"/>
    </row>
    <row r="117" spans="1:19" s="6" customFormat="1" ht="15.75" customHeight="1" x14ac:dyDescent="0.2">
      <c r="A117" s="17"/>
      <c r="B117" s="17"/>
      <c r="J117" s="17"/>
      <c r="P117" s="17"/>
      <c r="Q117" s="17"/>
      <c r="S117" s="17"/>
    </row>
    <row r="118" spans="1:19" s="6" customFormat="1" ht="15.75" customHeight="1" x14ac:dyDescent="0.2">
      <c r="A118" s="17"/>
      <c r="B118" s="17"/>
      <c r="J118" s="17"/>
      <c r="P118" s="17"/>
      <c r="Q118" s="17"/>
      <c r="S118" s="17"/>
    </row>
    <row r="119" spans="1:19" s="6" customFormat="1" ht="15.75" customHeight="1" x14ac:dyDescent="0.2">
      <c r="A119" s="17"/>
      <c r="B119" s="17"/>
      <c r="J119" s="17"/>
      <c r="P119" s="17"/>
      <c r="Q119" s="17"/>
      <c r="S119" s="17"/>
    </row>
    <row r="120" spans="1:19" s="6" customFormat="1" ht="15.75" customHeight="1" x14ac:dyDescent="0.2">
      <c r="A120" s="17"/>
      <c r="B120" s="17"/>
      <c r="J120" s="17"/>
      <c r="P120" s="17"/>
      <c r="Q120" s="17"/>
      <c r="S120" s="17"/>
    </row>
    <row r="121" spans="1:19" s="6" customFormat="1" ht="15.75" customHeight="1" x14ac:dyDescent="0.2">
      <c r="A121" s="17"/>
      <c r="B121" s="17"/>
      <c r="J121" s="17"/>
      <c r="P121" s="17"/>
      <c r="Q121" s="17"/>
      <c r="S121" s="17"/>
    </row>
    <row r="122" spans="1:19" s="6" customFormat="1" ht="15.75" customHeight="1" x14ac:dyDescent="0.2">
      <c r="A122" s="17"/>
      <c r="B122" s="17"/>
      <c r="J122" s="17"/>
      <c r="P122" s="17"/>
      <c r="Q122" s="17"/>
      <c r="S122" s="17"/>
    </row>
    <row r="123" spans="1:19" s="6" customFormat="1" ht="15.75" customHeight="1" x14ac:dyDescent="0.2">
      <c r="A123" s="17"/>
      <c r="B123" s="17"/>
      <c r="J123" s="17"/>
      <c r="P123" s="17"/>
      <c r="Q123" s="17"/>
      <c r="S123" s="17"/>
    </row>
    <row r="124" spans="1:19" s="6" customFormat="1" ht="15.75" customHeight="1" x14ac:dyDescent="0.2">
      <c r="A124" s="17"/>
      <c r="B124" s="17"/>
      <c r="J124" s="17"/>
      <c r="P124" s="17"/>
      <c r="Q124" s="17"/>
      <c r="S124" s="17"/>
    </row>
    <row r="125" spans="1:19" s="6" customFormat="1" ht="15.75" customHeight="1" x14ac:dyDescent="0.2">
      <c r="A125" s="17"/>
      <c r="B125" s="17"/>
      <c r="J125" s="17"/>
      <c r="P125" s="17"/>
      <c r="Q125" s="17"/>
      <c r="S125" s="17"/>
    </row>
    <row r="126" spans="1:19" s="6" customFormat="1" ht="15.75" customHeight="1" x14ac:dyDescent="0.2">
      <c r="A126" s="17"/>
      <c r="B126" s="17"/>
      <c r="J126" s="17"/>
      <c r="P126" s="17"/>
      <c r="Q126" s="17"/>
      <c r="S126" s="17"/>
    </row>
    <row r="127" spans="1:19" s="6" customFormat="1" ht="15.75" customHeight="1" x14ac:dyDescent="0.2">
      <c r="A127" s="17"/>
      <c r="B127" s="17"/>
      <c r="J127" s="17"/>
      <c r="P127" s="17"/>
      <c r="Q127" s="17"/>
      <c r="S127" s="17"/>
    </row>
    <row r="128" spans="1:19" s="6" customFormat="1" ht="15.75" customHeight="1" x14ac:dyDescent="0.2">
      <c r="A128" s="17"/>
      <c r="B128" s="17"/>
      <c r="J128" s="17"/>
      <c r="P128" s="17"/>
      <c r="Q128" s="17"/>
      <c r="S128" s="17"/>
    </row>
    <row r="129" spans="1:19" s="6" customFormat="1" ht="15.75" customHeight="1" x14ac:dyDescent="0.2">
      <c r="A129" s="17"/>
      <c r="B129" s="17"/>
      <c r="J129" s="17"/>
      <c r="P129" s="17"/>
      <c r="Q129" s="17"/>
      <c r="S129" s="17"/>
    </row>
    <row r="130" spans="1:19" s="6" customFormat="1" ht="15.75" customHeight="1" x14ac:dyDescent="0.2">
      <c r="A130" s="17"/>
      <c r="B130" s="17"/>
      <c r="J130" s="17"/>
      <c r="P130" s="17"/>
      <c r="Q130" s="17"/>
      <c r="S130" s="17"/>
    </row>
    <row r="131" spans="1:19" s="6" customFormat="1" ht="15.75" customHeight="1" x14ac:dyDescent="0.2">
      <c r="A131" s="17"/>
      <c r="B131" s="17"/>
      <c r="J131" s="17"/>
      <c r="P131" s="17"/>
      <c r="Q131" s="17"/>
      <c r="S131" s="17"/>
    </row>
    <row r="132" spans="1:19" s="6" customFormat="1" ht="15.75" customHeight="1" x14ac:dyDescent="0.2">
      <c r="A132" s="17"/>
      <c r="B132" s="17"/>
      <c r="J132" s="17"/>
      <c r="P132" s="17"/>
      <c r="Q132" s="17"/>
      <c r="S132" s="17"/>
    </row>
    <row r="133" spans="1:19" s="6" customFormat="1" ht="15.75" customHeight="1" x14ac:dyDescent="0.2">
      <c r="A133" s="17"/>
      <c r="B133" s="17"/>
      <c r="J133" s="17"/>
      <c r="P133" s="17"/>
      <c r="Q133" s="17"/>
      <c r="S133" s="17"/>
    </row>
    <row r="134" spans="1:19" s="6" customFormat="1" ht="15.75" customHeight="1" x14ac:dyDescent="0.2">
      <c r="A134" s="17"/>
      <c r="B134" s="17"/>
      <c r="J134" s="17"/>
      <c r="P134" s="17"/>
      <c r="Q134" s="17"/>
      <c r="S134" s="17"/>
    </row>
    <row r="135" spans="1:19" s="6" customFormat="1" ht="15.75" customHeight="1" x14ac:dyDescent="0.2">
      <c r="A135" s="17"/>
      <c r="B135" s="17"/>
      <c r="J135" s="17"/>
      <c r="P135" s="17"/>
      <c r="Q135" s="17"/>
      <c r="S135" s="17"/>
    </row>
    <row r="136" spans="1:19" s="6" customFormat="1" ht="15.75" customHeight="1" x14ac:dyDescent="0.2">
      <c r="A136" s="17"/>
      <c r="B136" s="17"/>
      <c r="J136" s="17"/>
      <c r="P136" s="17"/>
      <c r="Q136" s="17"/>
      <c r="S136" s="17"/>
    </row>
    <row r="137" spans="1:19" s="6" customFormat="1" ht="15.75" customHeight="1" x14ac:dyDescent="0.2">
      <c r="A137" s="17"/>
      <c r="B137" s="17"/>
      <c r="J137" s="17"/>
      <c r="P137" s="17"/>
      <c r="Q137" s="17"/>
      <c r="S137" s="17"/>
    </row>
    <row r="138" spans="1:19" s="6" customFormat="1" ht="15.75" customHeight="1" x14ac:dyDescent="0.2">
      <c r="A138" s="17"/>
      <c r="B138" s="17"/>
      <c r="J138" s="17"/>
      <c r="P138" s="17"/>
      <c r="Q138" s="17"/>
      <c r="S138" s="17"/>
    </row>
    <row r="139" spans="1:19" s="6" customFormat="1" ht="15.75" customHeight="1" x14ac:dyDescent="0.2">
      <c r="A139" s="17"/>
      <c r="B139" s="17"/>
      <c r="J139" s="17"/>
      <c r="P139" s="17"/>
      <c r="Q139" s="17"/>
      <c r="S139" s="17"/>
    </row>
    <row r="140" spans="1:19" s="6" customFormat="1" ht="15.75" customHeight="1" x14ac:dyDescent="0.2">
      <c r="A140" s="17"/>
      <c r="B140" s="17"/>
      <c r="J140" s="17"/>
      <c r="P140" s="17"/>
      <c r="Q140" s="17"/>
      <c r="S140" s="17"/>
    </row>
    <row r="141" spans="1:19" s="6" customFormat="1" ht="15.75" customHeight="1" x14ac:dyDescent="0.2">
      <c r="A141" s="17"/>
      <c r="B141" s="17"/>
      <c r="J141" s="17"/>
      <c r="P141" s="17"/>
      <c r="Q141" s="17"/>
      <c r="S141" s="17"/>
    </row>
    <row r="142" spans="1:19" s="6" customFormat="1" ht="15.75" customHeight="1" x14ac:dyDescent="0.2">
      <c r="A142" s="17"/>
      <c r="B142" s="17"/>
      <c r="J142" s="17"/>
      <c r="P142" s="17"/>
      <c r="Q142" s="17"/>
      <c r="S142" s="17"/>
    </row>
    <row r="143" spans="1:19" s="6" customFormat="1" ht="15.75" customHeight="1" x14ac:dyDescent="0.2">
      <c r="A143" s="17"/>
      <c r="B143" s="17"/>
      <c r="J143" s="17"/>
      <c r="P143" s="17"/>
      <c r="Q143" s="17"/>
      <c r="S143" s="17"/>
    </row>
    <row r="144" spans="1:19" s="6" customFormat="1" ht="15.75" customHeight="1" x14ac:dyDescent="0.2">
      <c r="A144" s="17"/>
      <c r="B144" s="17"/>
      <c r="J144" s="17"/>
      <c r="P144" s="17"/>
      <c r="Q144" s="17"/>
      <c r="S144" s="17"/>
    </row>
    <row r="145" spans="1:19" s="6" customFormat="1" ht="15.75" customHeight="1" x14ac:dyDescent="0.2">
      <c r="A145" s="17"/>
      <c r="B145" s="17"/>
      <c r="J145" s="17"/>
      <c r="P145" s="17"/>
      <c r="Q145" s="17"/>
      <c r="S145" s="17"/>
    </row>
    <row r="146" spans="1:19" s="6" customFormat="1" ht="15.75" customHeight="1" x14ac:dyDescent="0.2">
      <c r="A146" s="17"/>
      <c r="B146" s="17"/>
      <c r="J146" s="17"/>
      <c r="P146" s="17"/>
      <c r="Q146" s="17"/>
      <c r="S146" s="17"/>
    </row>
    <row r="147" spans="1:19" s="6" customFormat="1" ht="15.75" customHeight="1" x14ac:dyDescent="0.2">
      <c r="A147" s="17"/>
      <c r="B147" s="17"/>
      <c r="J147" s="17"/>
      <c r="P147" s="17"/>
      <c r="Q147" s="17"/>
      <c r="S147" s="17"/>
    </row>
    <row r="148" spans="1:19" s="6" customFormat="1" ht="15.75" customHeight="1" x14ac:dyDescent="0.2">
      <c r="A148" s="17"/>
      <c r="B148" s="17"/>
      <c r="J148" s="17"/>
      <c r="P148" s="17"/>
      <c r="Q148" s="17"/>
      <c r="S148" s="17"/>
    </row>
    <row r="149" spans="1:19" s="6" customFormat="1" ht="15.75" customHeight="1" x14ac:dyDescent="0.2">
      <c r="A149" s="17"/>
      <c r="B149" s="17"/>
      <c r="J149" s="17"/>
      <c r="P149" s="17"/>
      <c r="Q149" s="17"/>
      <c r="S149" s="17"/>
    </row>
    <row r="150" spans="1:19" s="6" customFormat="1" ht="15.75" customHeight="1" x14ac:dyDescent="0.2">
      <c r="A150" s="17"/>
      <c r="B150" s="17"/>
      <c r="J150" s="17"/>
      <c r="P150" s="17"/>
      <c r="Q150" s="17"/>
      <c r="S150" s="17"/>
    </row>
    <row r="151" spans="1:19" s="6" customFormat="1" ht="15.75" customHeight="1" x14ac:dyDescent="0.2">
      <c r="A151" s="17"/>
      <c r="B151" s="17"/>
      <c r="J151" s="17"/>
      <c r="P151" s="17"/>
      <c r="Q151" s="17"/>
      <c r="S151" s="17"/>
    </row>
    <row r="152" spans="1:19" s="6" customFormat="1" ht="15.75" customHeight="1" x14ac:dyDescent="0.2">
      <c r="A152" s="17"/>
      <c r="B152" s="17"/>
      <c r="J152" s="17"/>
      <c r="P152" s="17"/>
      <c r="Q152" s="17"/>
      <c r="S152" s="17"/>
    </row>
    <row r="153" spans="1:19" s="6" customFormat="1" ht="15.75" customHeight="1" x14ac:dyDescent="0.2">
      <c r="A153" s="17"/>
      <c r="B153" s="17"/>
      <c r="J153" s="17"/>
      <c r="P153" s="17"/>
      <c r="Q153" s="17"/>
      <c r="S153" s="17"/>
    </row>
    <row r="154" spans="1:19" s="6" customFormat="1" ht="15.75" customHeight="1" x14ac:dyDescent="0.2">
      <c r="A154" s="17"/>
      <c r="B154" s="17"/>
      <c r="J154" s="17"/>
      <c r="P154" s="17"/>
      <c r="Q154" s="17"/>
      <c r="S154" s="17"/>
    </row>
    <row r="155" spans="1:19" s="6" customFormat="1" ht="15.75" customHeight="1" x14ac:dyDescent="0.2">
      <c r="A155" s="17"/>
      <c r="B155" s="17"/>
      <c r="J155" s="17"/>
      <c r="P155" s="17"/>
      <c r="Q155" s="17"/>
      <c r="S155" s="17"/>
    </row>
    <row r="156" spans="1:19" s="6" customFormat="1" ht="15.75" customHeight="1" x14ac:dyDescent="0.2">
      <c r="A156" s="17"/>
      <c r="B156" s="17"/>
      <c r="J156" s="17"/>
      <c r="P156" s="17"/>
      <c r="Q156" s="17"/>
      <c r="S156" s="17"/>
    </row>
    <row r="157" spans="1:19" s="6" customFormat="1" ht="15.75" customHeight="1" x14ac:dyDescent="0.2">
      <c r="A157" s="17"/>
      <c r="B157" s="17"/>
      <c r="J157" s="17"/>
      <c r="P157" s="17"/>
      <c r="Q157" s="17"/>
      <c r="S157" s="17"/>
    </row>
    <row r="158" spans="1:19" s="6" customFormat="1" ht="15.75" customHeight="1" x14ac:dyDescent="0.2">
      <c r="A158" s="17"/>
      <c r="B158" s="17"/>
      <c r="J158" s="17"/>
      <c r="P158" s="17"/>
      <c r="Q158" s="17"/>
      <c r="S158" s="17"/>
    </row>
    <row r="159" spans="1:19" s="6" customFormat="1" ht="15.75" customHeight="1" x14ac:dyDescent="0.2">
      <c r="A159" s="17"/>
      <c r="B159" s="17"/>
      <c r="J159" s="17"/>
      <c r="P159" s="17"/>
      <c r="Q159" s="17"/>
      <c r="S159" s="17"/>
    </row>
    <row r="160" spans="1:19" s="6" customFormat="1" ht="15.75" customHeight="1" x14ac:dyDescent="0.2">
      <c r="A160" s="17"/>
      <c r="B160" s="17"/>
      <c r="J160" s="17"/>
      <c r="P160" s="17"/>
      <c r="Q160" s="17"/>
      <c r="S160" s="17"/>
    </row>
    <row r="161" s="6" customFormat="1" ht="15.75" customHeight="1" x14ac:dyDescent="0.2"/>
    <row r="162" s="6" customFormat="1" ht="15.75" customHeight="1" x14ac:dyDescent="0.2"/>
    <row r="163" s="6" customFormat="1" ht="15.75" customHeight="1" x14ac:dyDescent="0.2"/>
    <row r="164" s="6" customFormat="1" ht="15.75" customHeight="1" x14ac:dyDescent="0.2"/>
    <row r="165" s="6" customFormat="1" ht="15.75" customHeight="1" x14ac:dyDescent="0.2"/>
    <row r="166" s="6" customFormat="1" ht="15.75" customHeight="1" x14ac:dyDescent="0.2"/>
    <row r="167" s="6" customFormat="1" ht="15.75" customHeight="1" x14ac:dyDescent="0.2"/>
    <row r="168" s="6" customFormat="1" ht="15.75" customHeight="1" x14ac:dyDescent="0.2"/>
    <row r="169" s="6" customFormat="1" ht="15.75" customHeight="1" x14ac:dyDescent="0.2"/>
    <row r="170" s="6" customFormat="1" ht="15.75" customHeight="1" x14ac:dyDescent="0.2"/>
    <row r="171" s="6" customFormat="1" ht="15.75" customHeight="1" x14ac:dyDescent="0.2"/>
    <row r="172" s="6" customFormat="1" ht="15.75" customHeight="1" x14ac:dyDescent="0.2"/>
    <row r="173" s="6" customFormat="1" ht="15.75" customHeight="1" x14ac:dyDescent="0.2"/>
    <row r="174" s="6" customFormat="1" ht="15.75" customHeight="1" x14ac:dyDescent="0.2"/>
    <row r="175" s="6" customFormat="1" ht="15.75" customHeight="1" x14ac:dyDescent="0.2"/>
    <row r="176" s="6" customFormat="1" ht="15.75" customHeight="1" x14ac:dyDescent="0.2"/>
    <row r="177" s="6" customFormat="1" ht="15.75" customHeight="1" x14ac:dyDescent="0.2"/>
    <row r="178" s="6" customFormat="1" ht="15.75" customHeight="1" x14ac:dyDescent="0.2"/>
    <row r="179" s="6" customFormat="1" ht="15.75" customHeight="1" x14ac:dyDescent="0.2"/>
    <row r="180" s="6" customFormat="1" ht="15.75" customHeight="1" x14ac:dyDescent="0.2"/>
    <row r="181" s="6" customFormat="1" ht="15.75" customHeight="1" x14ac:dyDescent="0.2"/>
    <row r="182" s="6" customFormat="1" ht="15.75" customHeight="1" x14ac:dyDescent="0.2"/>
    <row r="183" s="6" customFormat="1" ht="15.75" customHeight="1" x14ac:dyDescent="0.2"/>
    <row r="184" s="6" customFormat="1" ht="15.75" customHeight="1" x14ac:dyDescent="0.2"/>
    <row r="185" s="6" customFormat="1" ht="15.75" customHeight="1" x14ac:dyDescent="0.2"/>
    <row r="186" s="6" customFormat="1" ht="15.75" customHeight="1" x14ac:dyDescent="0.2"/>
    <row r="187" s="6" customFormat="1" ht="15.75" customHeight="1" x14ac:dyDescent="0.2"/>
    <row r="188" s="6" customFormat="1" ht="15.75" customHeight="1" x14ac:dyDescent="0.2"/>
    <row r="189" s="6" customFormat="1" ht="15.75" customHeight="1" x14ac:dyDescent="0.2"/>
    <row r="190" s="6" customFormat="1" ht="15.75" customHeight="1" x14ac:dyDescent="0.2"/>
    <row r="191" s="6" customFormat="1" ht="15.75" customHeight="1" x14ac:dyDescent="0.2"/>
    <row r="192" s="6" customFormat="1" ht="15.75" customHeight="1" x14ac:dyDescent="0.2"/>
    <row r="193" s="6" customFormat="1" ht="15.75" customHeight="1" x14ac:dyDescent="0.2"/>
    <row r="194" s="6" customFormat="1" ht="15.75" customHeight="1" x14ac:dyDescent="0.2"/>
    <row r="195" s="6" customFormat="1" ht="15.75" customHeight="1" x14ac:dyDescent="0.2"/>
    <row r="196" s="6" customFormat="1" ht="15.75" customHeight="1" x14ac:dyDescent="0.2"/>
    <row r="197" s="6" customFormat="1" ht="15.75" customHeight="1" x14ac:dyDescent="0.2"/>
    <row r="198" s="6" customFormat="1" ht="15.75" customHeight="1" x14ac:dyDescent="0.2"/>
    <row r="199" s="6" customFormat="1" ht="15.75" customHeight="1" x14ac:dyDescent="0.2"/>
    <row r="200" s="6" customFormat="1" ht="15.75" customHeight="1" x14ac:dyDescent="0.2"/>
    <row r="201" s="6" customFormat="1" ht="15.75" customHeight="1" x14ac:dyDescent="0.2"/>
    <row r="202" s="6" customFormat="1" ht="15.75" customHeight="1" x14ac:dyDescent="0.2"/>
    <row r="203" s="6" customFormat="1" ht="15.75" customHeight="1" x14ac:dyDescent="0.2"/>
    <row r="204" s="6" customFormat="1" ht="15.75" customHeight="1" x14ac:dyDescent="0.2"/>
    <row r="205" s="6" customFormat="1" ht="15.75" customHeight="1" x14ac:dyDescent="0.2"/>
    <row r="206" s="6" customFormat="1" ht="15.75" customHeight="1" x14ac:dyDescent="0.2"/>
    <row r="207" s="6" customFormat="1" ht="15.75" customHeight="1" x14ac:dyDescent="0.2"/>
    <row r="208" s="6" customFormat="1" ht="15.75" customHeight="1" x14ac:dyDescent="0.2"/>
    <row r="209" s="6" customFormat="1" ht="15.75" customHeight="1" x14ac:dyDescent="0.2"/>
    <row r="210" s="6" customFormat="1" ht="15.75" customHeight="1" x14ac:dyDescent="0.2"/>
    <row r="211" s="6" customFormat="1" ht="15.75" customHeight="1" x14ac:dyDescent="0.2"/>
    <row r="212" s="6" customFormat="1" ht="15.75" customHeight="1" x14ac:dyDescent="0.2"/>
    <row r="213" s="6" customFormat="1" ht="15.75" customHeight="1" x14ac:dyDescent="0.2"/>
    <row r="214" s="6" customFormat="1" ht="15.75" customHeight="1" x14ac:dyDescent="0.2"/>
    <row r="215" s="6" customFormat="1" ht="15.75" customHeight="1" x14ac:dyDescent="0.2"/>
    <row r="216" s="6" customFormat="1" ht="15.75" customHeight="1" x14ac:dyDescent="0.2"/>
    <row r="217" s="6" customFormat="1" ht="15.75" customHeight="1" x14ac:dyDescent="0.2"/>
    <row r="218" s="6" customFormat="1" ht="15.75" customHeight="1" x14ac:dyDescent="0.2"/>
    <row r="219" s="6" customFormat="1" ht="15.75" customHeight="1" x14ac:dyDescent="0.2"/>
    <row r="220" s="6" customFormat="1" ht="15.75" customHeight="1" x14ac:dyDescent="0.2"/>
    <row r="221" s="6" customFormat="1" ht="15.75" customHeight="1" x14ac:dyDescent="0.2"/>
    <row r="222" s="6" customFormat="1" ht="15.75" customHeight="1" x14ac:dyDescent="0.2"/>
    <row r="223" s="6" customFormat="1" ht="15.75" customHeight="1" x14ac:dyDescent="0.2"/>
    <row r="224" s="6" customFormat="1" ht="15.75" customHeight="1" x14ac:dyDescent="0.2"/>
    <row r="225" s="6" customFormat="1" ht="15.75" customHeight="1" x14ac:dyDescent="0.2"/>
    <row r="226" s="6" customFormat="1" ht="15.75" customHeight="1" x14ac:dyDescent="0.2"/>
    <row r="227" s="6" customFormat="1" ht="15.75" customHeight="1" x14ac:dyDescent="0.2"/>
    <row r="228" s="6" customFormat="1" ht="15.75" customHeight="1" x14ac:dyDescent="0.2"/>
    <row r="229" s="6" customFormat="1" ht="15.75" customHeight="1" x14ac:dyDescent="0.2"/>
    <row r="230" s="6" customFormat="1" ht="15.75" customHeight="1" x14ac:dyDescent="0.2"/>
    <row r="231" s="6" customFormat="1" ht="15.75" customHeight="1" x14ac:dyDescent="0.2"/>
    <row r="232" s="6" customFormat="1" ht="15.75" customHeight="1" x14ac:dyDescent="0.2"/>
    <row r="233" s="6" customFormat="1" ht="15.75" customHeight="1" x14ac:dyDescent="0.2"/>
    <row r="234" s="6" customFormat="1" ht="15.75" customHeight="1" x14ac:dyDescent="0.2"/>
    <row r="235" s="6" customFormat="1" ht="15.75" customHeight="1" x14ac:dyDescent="0.2"/>
    <row r="236" s="6" customFormat="1" ht="15.75" customHeight="1" x14ac:dyDescent="0.2"/>
    <row r="237" s="6" customFormat="1" ht="15.75" customHeight="1" x14ac:dyDescent="0.2"/>
    <row r="238" s="6" customFormat="1" ht="15.75" customHeight="1" x14ac:dyDescent="0.2"/>
    <row r="239" s="6" customFormat="1" ht="15.75" customHeight="1" x14ac:dyDescent="0.2"/>
    <row r="240" s="6" customFormat="1" ht="15.75" customHeight="1" x14ac:dyDescent="0.2"/>
    <row r="241" s="6" customFormat="1" ht="15.75" customHeight="1" x14ac:dyDescent="0.2"/>
    <row r="242" s="6" customFormat="1" ht="15.75" customHeight="1" x14ac:dyDescent="0.2"/>
    <row r="243" s="6" customFormat="1" ht="15.75" customHeight="1" x14ac:dyDescent="0.2"/>
    <row r="244" s="6" customFormat="1" ht="15.75" customHeight="1" x14ac:dyDescent="0.2"/>
    <row r="245" s="6" customFormat="1" ht="15.75" customHeight="1" x14ac:dyDescent="0.2"/>
    <row r="246" s="6" customFormat="1" ht="15.75" customHeight="1" x14ac:dyDescent="0.2"/>
    <row r="247" s="6" customFormat="1" ht="15.75" customHeight="1" x14ac:dyDescent="0.2"/>
    <row r="248" s="6" customFormat="1" ht="15.75" customHeight="1" x14ac:dyDescent="0.2"/>
    <row r="249" s="6" customFormat="1" ht="15.75" customHeight="1" x14ac:dyDescent="0.2"/>
    <row r="250" s="6" customFormat="1" ht="15.75" customHeight="1" x14ac:dyDescent="0.2"/>
    <row r="251" s="6" customFormat="1" ht="15.75" customHeight="1" x14ac:dyDescent="0.2"/>
    <row r="252" s="6" customFormat="1" ht="15.75" customHeight="1" x14ac:dyDescent="0.2"/>
    <row r="253" s="6" customFormat="1" ht="15.75" customHeight="1" x14ac:dyDescent="0.2"/>
    <row r="254" s="6" customFormat="1" ht="15.75" customHeight="1" x14ac:dyDescent="0.2"/>
    <row r="255" s="6" customFormat="1" ht="15.75" customHeight="1" x14ac:dyDescent="0.2"/>
    <row r="256" s="6" customFormat="1" ht="15.75" customHeight="1" x14ac:dyDescent="0.2"/>
    <row r="257" s="6" customFormat="1" ht="15.75" customHeight="1" x14ac:dyDescent="0.2"/>
    <row r="258" s="6" customFormat="1" ht="15.75" customHeight="1" x14ac:dyDescent="0.2"/>
    <row r="259" s="6" customFormat="1" ht="15.75" customHeight="1" x14ac:dyDescent="0.2"/>
    <row r="260" s="6" customFormat="1" ht="15.75" customHeight="1" x14ac:dyDescent="0.2"/>
    <row r="261" s="6" customFormat="1" ht="15.75" customHeight="1" x14ac:dyDescent="0.2"/>
    <row r="262" s="6" customFormat="1" ht="15.75" customHeight="1" x14ac:dyDescent="0.2"/>
    <row r="263" s="6" customFormat="1" ht="15.75" customHeight="1" x14ac:dyDescent="0.2"/>
    <row r="264" s="6" customFormat="1" ht="15.75" customHeight="1" x14ac:dyDescent="0.2"/>
    <row r="265" s="6" customFormat="1" ht="15.75" customHeight="1" x14ac:dyDescent="0.2"/>
    <row r="266" s="6" customFormat="1" ht="15.75" customHeight="1" x14ac:dyDescent="0.2"/>
    <row r="267" s="6" customFormat="1" ht="15.75" customHeight="1" x14ac:dyDescent="0.2"/>
    <row r="268" s="6" customFormat="1" ht="15.75" customHeight="1" x14ac:dyDescent="0.2"/>
    <row r="269" s="6" customFormat="1" ht="15.75" customHeight="1" x14ac:dyDescent="0.2"/>
    <row r="270" s="6" customFormat="1" ht="15.75" customHeight="1" x14ac:dyDescent="0.2"/>
    <row r="271" s="6" customFormat="1" ht="15.75" customHeight="1" x14ac:dyDescent="0.2"/>
    <row r="272" s="6" customFormat="1" ht="15.75" customHeight="1" x14ac:dyDescent="0.2"/>
    <row r="273" s="6" customFormat="1" ht="15.75" customHeight="1" x14ac:dyDescent="0.2"/>
    <row r="274" s="6" customFormat="1" ht="15.75" customHeight="1" x14ac:dyDescent="0.2"/>
    <row r="275" s="6" customFormat="1" ht="15.75" customHeight="1" x14ac:dyDescent="0.2"/>
    <row r="276" s="6" customFormat="1" ht="15.75" customHeight="1" x14ac:dyDescent="0.2"/>
    <row r="277" s="6" customFormat="1" ht="15.75" customHeight="1" x14ac:dyDescent="0.2"/>
    <row r="278" s="6" customFormat="1" ht="15.75" customHeight="1" x14ac:dyDescent="0.2"/>
    <row r="279" s="6" customFormat="1" ht="15.75" customHeight="1" x14ac:dyDescent="0.2"/>
    <row r="280" s="6" customFormat="1" ht="15.75" customHeight="1" x14ac:dyDescent="0.2"/>
    <row r="281" s="6" customFormat="1" ht="15.75" customHeight="1" x14ac:dyDescent="0.2"/>
    <row r="282" s="6" customFormat="1" ht="15.75" customHeight="1" x14ac:dyDescent="0.2"/>
    <row r="283" s="6" customFormat="1" ht="15.75" customHeight="1" x14ac:dyDescent="0.2"/>
    <row r="284" s="6" customFormat="1" ht="15.75" customHeight="1" x14ac:dyDescent="0.2"/>
    <row r="285" s="6" customFormat="1" ht="15.75" customHeight="1" x14ac:dyDescent="0.2"/>
    <row r="286" s="6" customFormat="1" ht="15.75" customHeight="1" x14ac:dyDescent="0.2"/>
    <row r="287" s="6" customFormat="1" ht="15.75" customHeight="1" x14ac:dyDescent="0.2"/>
    <row r="288" s="6" customFormat="1" ht="15.75" customHeight="1" x14ac:dyDescent="0.2"/>
    <row r="289" s="6" customFormat="1" ht="15.75" customHeight="1" x14ac:dyDescent="0.2"/>
    <row r="290" s="6" customFormat="1" ht="15.75" customHeight="1" x14ac:dyDescent="0.2"/>
    <row r="291" s="6" customFormat="1" ht="15.75" customHeight="1" x14ac:dyDescent="0.2"/>
    <row r="292" s="6" customFormat="1" ht="15.75" customHeight="1" x14ac:dyDescent="0.2"/>
    <row r="293" s="6" customFormat="1" ht="15.75" customHeight="1" x14ac:dyDescent="0.2"/>
    <row r="294" s="6" customFormat="1" ht="15.75" customHeight="1" x14ac:dyDescent="0.2"/>
    <row r="295" s="6" customFormat="1" ht="15.75" customHeight="1" x14ac:dyDescent="0.2"/>
    <row r="296" s="6" customFormat="1" ht="15.75" customHeight="1" x14ac:dyDescent="0.2"/>
    <row r="297" s="6" customFormat="1" ht="15.75" customHeight="1" x14ac:dyDescent="0.2"/>
    <row r="298" s="6" customFormat="1" ht="15.75" customHeight="1" x14ac:dyDescent="0.2"/>
    <row r="299" s="6" customFormat="1" ht="15.75" customHeight="1" x14ac:dyDescent="0.2"/>
    <row r="300" s="6" customFormat="1" ht="15.75" customHeight="1" x14ac:dyDescent="0.2"/>
    <row r="301" s="6" customFormat="1" ht="15.75" customHeight="1" x14ac:dyDescent="0.2"/>
    <row r="302" s="6" customFormat="1" ht="15.75" customHeight="1" x14ac:dyDescent="0.2"/>
    <row r="303" s="6" customFormat="1" ht="15.75" customHeight="1" x14ac:dyDescent="0.2"/>
    <row r="304" s="6" customFormat="1" ht="15.75" customHeight="1" x14ac:dyDescent="0.2"/>
    <row r="305" s="6" customFormat="1" ht="15.75" customHeight="1" x14ac:dyDescent="0.2"/>
    <row r="306" s="6" customFormat="1" ht="15.75" customHeight="1" x14ac:dyDescent="0.2"/>
    <row r="307" s="6" customFormat="1" ht="15.75" customHeight="1" x14ac:dyDescent="0.2"/>
    <row r="308" s="6" customFormat="1" ht="15.75" customHeight="1" x14ac:dyDescent="0.2"/>
    <row r="309" s="6" customFormat="1" ht="15.75" customHeight="1" x14ac:dyDescent="0.2"/>
    <row r="310" s="6" customFormat="1" ht="15.75" customHeight="1" x14ac:dyDescent="0.2"/>
    <row r="311" s="6" customFormat="1" ht="15.75" customHeight="1" x14ac:dyDescent="0.2"/>
    <row r="312" s="6" customFormat="1" ht="15.75" customHeight="1" x14ac:dyDescent="0.2"/>
    <row r="313" s="6" customFormat="1" ht="15.75" customHeight="1" x14ac:dyDescent="0.2"/>
    <row r="314" s="6" customFormat="1" ht="15.75" customHeight="1" x14ac:dyDescent="0.2"/>
    <row r="315" s="6" customFormat="1" ht="15.75" customHeight="1" x14ac:dyDescent="0.2"/>
    <row r="316" s="6" customFormat="1" ht="15.75" customHeight="1" x14ac:dyDescent="0.2"/>
    <row r="317" s="6" customFormat="1" ht="15.75" customHeight="1" x14ac:dyDescent="0.2"/>
    <row r="318" s="6" customFormat="1" ht="15.75" customHeight="1" x14ac:dyDescent="0.2"/>
    <row r="319" s="6" customFormat="1" ht="15.75" customHeight="1" x14ac:dyDescent="0.2"/>
    <row r="320" s="6" customFormat="1" ht="15.75" customHeight="1" x14ac:dyDescent="0.2"/>
    <row r="321" s="6" customFormat="1" ht="15.75" customHeight="1" x14ac:dyDescent="0.2"/>
    <row r="322" s="6" customFormat="1" ht="15.75" customHeight="1" x14ac:dyDescent="0.2"/>
    <row r="323" s="6" customFormat="1" ht="15.75" customHeight="1" x14ac:dyDescent="0.2"/>
    <row r="324" s="6" customFormat="1" ht="15.75" customHeight="1" x14ac:dyDescent="0.2"/>
    <row r="325" s="6" customFormat="1" ht="15.75" customHeight="1" x14ac:dyDescent="0.2"/>
    <row r="326" s="6" customFormat="1" ht="15.75" customHeight="1" x14ac:dyDescent="0.2"/>
    <row r="327" s="6" customFormat="1" ht="15.75" customHeight="1" x14ac:dyDescent="0.2"/>
    <row r="328" s="6" customFormat="1" ht="15.75" customHeight="1" x14ac:dyDescent="0.2"/>
    <row r="329" s="6" customFormat="1" ht="15.75" customHeight="1" x14ac:dyDescent="0.2"/>
    <row r="330" s="6" customFormat="1" ht="15.75" customHeight="1" x14ac:dyDescent="0.2"/>
    <row r="331" s="6" customFormat="1" ht="15.75" customHeight="1" x14ac:dyDescent="0.2"/>
    <row r="332" s="6" customFormat="1" ht="15.75" customHeight="1" x14ac:dyDescent="0.2"/>
    <row r="333" s="6" customFormat="1" ht="15.75" customHeight="1" x14ac:dyDescent="0.2"/>
    <row r="334" s="6" customFormat="1" ht="15.75" customHeight="1" x14ac:dyDescent="0.2"/>
    <row r="335" s="6" customFormat="1" ht="15.75" customHeight="1" x14ac:dyDescent="0.2"/>
    <row r="336" s="6" customFormat="1" ht="15.75" customHeight="1" x14ac:dyDescent="0.2"/>
    <row r="337" s="6" customFormat="1" ht="15.75" customHeight="1" x14ac:dyDescent="0.2"/>
    <row r="338" s="6" customFormat="1" ht="15.75" customHeight="1" x14ac:dyDescent="0.2"/>
    <row r="339" s="6" customFormat="1" ht="15.75" customHeight="1" x14ac:dyDescent="0.2"/>
    <row r="340" s="6" customFormat="1" ht="15.75" customHeight="1" x14ac:dyDescent="0.2"/>
    <row r="341" s="6" customFormat="1" ht="15.75" customHeight="1" x14ac:dyDescent="0.2"/>
    <row r="342" s="6" customFormat="1" ht="15.75" customHeight="1" x14ac:dyDescent="0.2"/>
    <row r="343" s="6" customFormat="1" ht="15.75" customHeight="1" x14ac:dyDescent="0.2"/>
    <row r="344" s="6" customFormat="1" ht="15.75" customHeight="1" x14ac:dyDescent="0.2"/>
    <row r="345" s="6" customFormat="1" ht="15.75" customHeight="1" x14ac:dyDescent="0.2"/>
    <row r="346" s="6" customFormat="1" ht="15.75" customHeight="1" x14ac:dyDescent="0.2"/>
    <row r="347" s="6" customFormat="1" ht="15.75" customHeight="1" x14ac:dyDescent="0.2"/>
    <row r="348" s="6" customFormat="1" ht="15.75" customHeight="1" x14ac:dyDescent="0.2"/>
    <row r="349" s="6" customFormat="1" ht="15.75" customHeight="1" x14ac:dyDescent="0.2"/>
    <row r="350" s="6" customFormat="1" ht="15.75" customHeight="1" x14ac:dyDescent="0.2"/>
    <row r="351" s="6" customFormat="1" ht="15.75" customHeight="1" x14ac:dyDescent="0.2"/>
    <row r="352" s="6" customFormat="1" ht="15.75" customHeight="1" x14ac:dyDescent="0.2"/>
    <row r="353" s="6" customFormat="1" ht="15.75" customHeight="1" x14ac:dyDescent="0.2"/>
    <row r="354" s="6" customFormat="1" ht="15.75" customHeight="1" x14ac:dyDescent="0.2"/>
    <row r="355" s="6" customFormat="1" ht="15.75" customHeight="1" x14ac:dyDescent="0.2"/>
    <row r="356" s="6" customFormat="1" ht="15.75" customHeight="1" x14ac:dyDescent="0.2"/>
    <row r="357" s="6" customFormat="1" ht="15.75" customHeight="1" x14ac:dyDescent="0.2"/>
    <row r="358" s="6" customFormat="1" ht="15.75" customHeight="1" x14ac:dyDescent="0.2"/>
    <row r="359" s="6" customFormat="1" ht="15.75" customHeight="1" x14ac:dyDescent="0.2"/>
    <row r="360" s="6" customFormat="1" ht="15.75" customHeight="1" x14ac:dyDescent="0.2"/>
    <row r="361" s="6" customFormat="1" ht="15.75" customHeight="1" x14ac:dyDescent="0.2"/>
    <row r="362" s="6" customFormat="1" ht="15.75" customHeight="1" x14ac:dyDescent="0.2"/>
    <row r="363" s="6" customFormat="1" ht="15.75" customHeight="1" x14ac:dyDescent="0.2"/>
    <row r="364" s="6" customFormat="1" ht="15.75" customHeight="1" x14ac:dyDescent="0.2"/>
    <row r="365" s="6" customFormat="1" ht="15.75" customHeight="1" x14ac:dyDescent="0.2"/>
    <row r="366" s="6" customFormat="1" ht="15.75" customHeight="1" x14ac:dyDescent="0.2"/>
    <row r="367" s="6" customFormat="1" ht="15.75" customHeight="1" x14ac:dyDescent="0.2"/>
    <row r="368" s="6" customFormat="1" ht="15.75" customHeight="1" x14ac:dyDescent="0.2"/>
    <row r="369" s="6" customFormat="1" ht="15.75" customHeight="1" x14ac:dyDescent="0.2"/>
    <row r="370" s="6" customFormat="1" ht="15.75" customHeight="1" x14ac:dyDescent="0.2"/>
    <row r="371" s="6" customFormat="1" ht="15.75" customHeight="1" x14ac:dyDescent="0.2"/>
    <row r="372" s="6" customFormat="1" ht="15.75" customHeight="1" x14ac:dyDescent="0.2"/>
    <row r="373" s="6" customFormat="1" ht="15.75" customHeight="1" x14ac:dyDescent="0.2"/>
    <row r="374" s="6" customFormat="1" ht="15.75" customHeight="1" x14ac:dyDescent="0.2"/>
    <row r="375" s="6" customFormat="1" ht="15.75" customHeight="1" x14ac:dyDescent="0.2"/>
    <row r="376" s="6" customFormat="1" ht="15.75" customHeight="1" x14ac:dyDescent="0.2"/>
    <row r="377" s="6" customFormat="1" ht="15.75" customHeight="1" x14ac:dyDescent="0.2"/>
    <row r="378" s="6" customFormat="1" ht="15.75" customHeight="1" x14ac:dyDescent="0.2"/>
    <row r="379" s="6" customFormat="1" ht="15.75" customHeight="1" x14ac:dyDescent="0.2"/>
    <row r="380" s="6" customFormat="1" ht="15.75" customHeight="1" x14ac:dyDescent="0.2"/>
    <row r="381" s="6" customFormat="1" ht="15.75" customHeight="1" x14ac:dyDescent="0.2"/>
    <row r="382" s="6" customFormat="1" ht="15.75" customHeight="1" x14ac:dyDescent="0.2"/>
    <row r="383" s="6" customFormat="1" ht="15.75" customHeight="1" x14ac:dyDescent="0.2"/>
    <row r="384" s="6" customFormat="1" ht="15.75" customHeight="1" x14ac:dyDescent="0.2"/>
    <row r="385" s="6" customFormat="1" ht="15.75" customHeight="1" x14ac:dyDescent="0.2"/>
    <row r="386" s="6" customFormat="1" ht="15.75" customHeight="1" x14ac:dyDescent="0.2"/>
    <row r="387" s="6" customFormat="1" ht="15.75" customHeight="1" x14ac:dyDescent="0.2"/>
    <row r="388" s="6" customFormat="1" ht="15.75" customHeight="1" x14ac:dyDescent="0.2"/>
    <row r="389" s="6" customFormat="1" ht="15.75" customHeight="1" x14ac:dyDescent="0.2"/>
    <row r="390" s="6" customFormat="1" ht="15.75" customHeight="1" x14ac:dyDescent="0.2"/>
    <row r="391" s="6" customFormat="1" ht="15.75" customHeight="1" x14ac:dyDescent="0.2"/>
    <row r="392" s="6" customFormat="1" ht="15.75" customHeight="1" x14ac:dyDescent="0.2"/>
    <row r="393" s="6" customFormat="1" ht="15.75" customHeight="1" x14ac:dyDescent="0.2"/>
    <row r="394" s="6" customFormat="1" ht="15.75" customHeight="1" x14ac:dyDescent="0.2"/>
    <row r="395" s="6" customFormat="1" ht="15.75" customHeight="1" x14ac:dyDescent="0.2"/>
    <row r="396" s="6" customFormat="1" ht="15.75" customHeight="1" x14ac:dyDescent="0.2"/>
    <row r="397" s="6" customFormat="1" ht="15.75" customHeight="1" x14ac:dyDescent="0.2"/>
    <row r="398" s="6" customFormat="1" ht="15.75" customHeight="1" x14ac:dyDescent="0.2"/>
    <row r="399" s="6" customFormat="1" ht="15.75" customHeight="1" x14ac:dyDescent="0.2"/>
    <row r="400" s="6" customFormat="1" ht="15.75" customHeight="1" x14ac:dyDescent="0.2"/>
    <row r="401" s="6" customFormat="1" ht="15.75" customHeight="1" x14ac:dyDescent="0.2"/>
    <row r="402" s="6" customFormat="1" ht="15.75" customHeight="1" x14ac:dyDescent="0.2"/>
    <row r="403" s="6" customFormat="1" ht="15.75" customHeight="1" x14ac:dyDescent="0.2"/>
    <row r="404" s="6" customFormat="1" ht="15.75" customHeight="1" x14ac:dyDescent="0.2"/>
    <row r="405" s="6" customFormat="1" ht="15.75" customHeight="1" x14ac:dyDescent="0.2"/>
    <row r="406" s="6" customFormat="1" ht="15.75" customHeight="1" x14ac:dyDescent="0.2"/>
    <row r="407" s="6" customFormat="1" ht="15.75" customHeight="1" x14ac:dyDescent="0.2"/>
    <row r="408" s="6" customFormat="1" ht="15.75" customHeight="1" x14ac:dyDescent="0.2"/>
    <row r="409" s="6" customFormat="1" ht="15.75" customHeight="1" x14ac:dyDescent="0.2"/>
    <row r="410" s="6" customFormat="1" ht="15.75" customHeight="1" x14ac:dyDescent="0.2"/>
    <row r="411" s="6" customFormat="1" ht="15.75" customHeight="1" x14ac:dyDescent="0.2"/>
    <row r="412" s="6" customFormat="1" ht="15.75" customHeight="1" x14ac:dyDescent="0.2"/>
    <row r="413" s="6" customFormat="1" ht="15.75" customHeight="1" x14ac:dyDescent="0.2"/>
    <row r="414" s="6" customFormat="1" ht="15.75" customHeight="1" x14ac:dyDescent="0.2"/>
    <row r="415" s="6" customFormat="1" ht="15.75" customHeight="1" x14ac:dyDescent="0.2"/>
    <row r="416" s="6" customFormat="1" ht="15.75" customHeight="1" x14ac:dyDescent="0.2"/>
    <row r="417" s="6" customFormat="1" ht="15.75" customHeight="1" x14ac:dyDescent="0.2"/>
    <row r="418" s="6" customFormat="1" ht="15.75" customHeight="1" x14ac:dyDescent="0.2"/>
    <row r="419" s="6" customFormat="1" ht="15.75" customHeight="1" x14ac:dyDescent="0.2"/>
    <row r="420" s="6" customFormat="1" ht="15.75" customHeight="1" x14ac:dyDescent="0.2"/>
    <row r="421" s="6" customFormat="1" ht="15.75" customHeight="1" x14ac:dyDescent="0.2"/>
    <row r="422" s="6" customFormat="1" ht="15.75" customHeight="1" x14ac:dyDescent="0.2"/>
    <row r="423" s="6" customFormat="1" ht="15.75" customHeight="1" x14ac:dyDescent="0.2"/>
    <row r="424" s="6" customFormat="1" ht="15.75" customHeight="1" x14ac:dyDescent="0.2"/>
    <row r="425" s="6" customFormat="1" ht="15.75" customHeight="1" x14ac:dyDescent="0.2"/>
    <row r="426" s="6" customFormat="1" ht="15.75" customHeight="1" x14ac:dyDescent="0.2"/>
    <row r="427" s="6" customFormat="1" ht="15.75" customHeight="1" x14ac:dyDescent="0.2"/>
    <row r="428" s="6" customFormat="1" ht="15.75" customHeight="1" x14ac:dyDescent="0.2"/>
    <row r="429" s="6" customFormat="1" ht="15.75" customHeight="1" x14ac:dyDescent="0.2"/>
    <row r="430" s="6" customFormat="1" ht="15.75" customHeight="1" x14ac:dyDescent="0.2"/>
    <row r="431" s="6" customFormat="1" ht="15.75" customHeight="1" x14ac:dyDescent="0.2"/>
    <row r="432" s="6" customFormat="1" ht="15.75" customHeight="1" x14ac:dyDescent="0.2"/>
    <row r="433" s="6" customFormat="1" ht="15.75" customHeight="1" x14ac:dyDescent="0.2"/>
    <row r="434" s="6" customFormat="1" ht="15.75" customHeight="1" x14ac:dyDescent="0.2"/>
    <row r="435" s="6" customFormat="1" ht="15.75" customHeight="1" x14ac:dyDescent="0.2"/>
    <row r="436" s="6" customFormat="1" ht="15.75" customHeight="1" x14ac:dyDescent="0.2"/>
    <row r="437" s="6" customFormat="1" ht="15.75" customHeight="1" x14ac:dyDescent="0.2"/>
    <row r="438" s="6" customFormat="1" ht="15.75" customHeight="1" x14ac:dyDescent="0.2"/>
    <row r="439" s="6" customFormat="1" ht="15.75" customHeight="1" x14ac:dyDescent="0.2"/>
    <row r="440" s="6" customFormat="1" ht="15.75" customHeight="1" x14ac:dyDescent="0.2"/>
    <row r="441" s="6" customFormat="1" ht="15.75" customHeight="1" x14ac:dyDescent="0.2"/>
    <row r="442" s="6" customFormat="1" ht="15.75" customHeight="1" x14ac:dyDescent="0.2"/>
    <row r="443" s="6" customFormat="1" ht="15.75" customHeight="1" x14ac:dyDescent="0.2"/>
    <row r="444" s="6" customFormat="1" ht="15.75" customHeight="1" x14ac:dyDescent="0.2"/>
    <row r="445" s="6" customFormat="1" ht="15.75" customHeight="1" x14ac:dyDescent="0.2"/>
    <row r="446" s="6" customFormat="1" ht="15.75" customHeight="1" x14ac:dyDescent="0.2"/>
    <row r="447" s="6" customFormat="1" ht="15.75" customHeight="1" x14ac:dyDescent="0.2"/>
    <row r="448" s="6" customFormat="1" ht="15.75" customHeight="1" x14ac:dyDescent="0.2"/>
    <row r="449" s="6" customFormat="1" ht="15.75" customHeight="1" x14ac:dyDescent="0.2"/>
    <row r="450" s="6" customFormat="1" ht="15.75" customHeight="1" x14ac:dyDescent="0.2"/>
    <row r="451" s="6" customFormat="1" ht="15.75" customHeight="1" x14ac:dyDescent="0.2"/>
    <row r="452" s="6" customFormat="1" ht="15.75" customHeight="1" x14ac:dyDescent="0.2"/>
    <row r="453" s="6" customFormat="1" ht="15.75" customHeight="1" x14ac:dyDescent="0.2"/>
    <row r="454" s="6" customFormat="1" ht="15.75" customHeight="1" x14ac:dyDescent="0.2"/>
    <row r="455" s="6" customFormat="1" ht="15.75" customHeight="1" x14ac:dyDescent="0.2"/>
    <row r="456" s="6" customFormat="1" ht="15.75" customHeight="1" x14ac:dyDescent="0.2"/>
    <row r="457" s="6" customFormat="1" ht="15.75" customHeight="1" x14ac:dyDescent="0.2"/>
    <row r="458" s="6" customFormat="1" ht="15.75" customHeight="1" x14ac:dyDescent="0.2"/>
    <row r="459" s="6" customFormat="1" ht="15.75" customHeight="1" x14ac:dyDescent="0.2"/>
    <row r="460" s="6" customFormat="1" ht="15.75" customHeight="1" x14ac:dyDescent="0.2"/>
    <row r="461" s="6" customFormat="1" ht="15.75" customHeight="1" x14ac:dyDescent="0.2"/>
    <row r="462" s="6" customFormat="1" ht="15.75" customHeight="1" x14ac:dyDescent="0.2"/>
    <row r="463" s="6" customFormat="1" ht="15.75" customHeight="1" x14ac:dyDescent="0.2"/>
    <row r="464" s="6" customFormat="1" ht="15.75" customHeight="1" x14ac:dyDescent="0.2"/>
    <row r="465" s="6" customFormat="1" ht="15.75" customHeight="1" x14ac:dyDescent="0.2"/>
    <row r="466" s="6" customFormat="1" ht="15.75" customHeight="1" x14ac:dyDescent="0.2"/>
    <row r="467" s="6" customFormat="1" ht="15.75" customHeight="1" x14ac:dyDescent="0.2"/>
    <row r="468" s="6" customFormat="1" ht="15.75" customHeight="1" x14ac:dyDescent="0.2"/>
    <row r="469" s="6" customFormat="1" ht="15.75" customHeight="1" x14ac:dyDescent="0.2"/>
    <row r="470" s="6" customFormat="1" ht="15.75" customHeight="1" x14ac:dyDescent="0.2"/>
    <row r="471" s="6" customFormat="1" ht="15.75" customHeight="1" x14ac:dyDescent="0.2"/>
    <row r="472" s="6" customFormat="1" ht="15.75" customHeight="1" x14ac:dyDescent="0.2"/>
    <row r="473" s="6" customFormat="1" ht="15.75" customHeight="1" x14ac:dyDescent="0.2"/>
    <row r="474" s="6" customFormat="1" ht="15.75" customHeight="1" x14ac:dyDescent="0.2"/>
    <row r="475" s="6" customFormat="1" ht="15.75" customHeight="1" x14ac:dyDescent="0.2"/>
    <row r="476" s="6" customFormat="1" ht="15.75" customHeight="1" x14ac:dyDescent="0.2"/>
    <row r="477" s="6" customFormat="1" ht="15.75" customHeight="1" x14ac:dyDescent="0.2"/>
    <row r="478" s="6" customFormat="1" ht="15.75" customHeight="1" x14ac:dyDescent="0.2"/>
    <row r="479" s="6" customFormat="1" ht="15.75" customHeight="1" x14ac:dyDescent="0.2"/>
    <row r="480" s="6" customFormat="1" ht="15.75" customHeight="1" x14ac:dyDescent="0.2"/>
    <row r="481" s="6" customFormat="1" ht="15.75" customHeight="1" x14ac:dyDescent="0.2"/>
    <row r="482" s="6" customFormat="1" ht="15.75" customHeight="1" x14ac:dyDescent="0.2"/>
    <row r="483" s="6" customFormat="1" ht="15.75" customHeight="1" x14ac:dyDescent="0.2"/>
    <row r="484" s="6" customFormat="1" ht="15.75" customHeight="1" x14ac:dyDescent="0.2"/>
    <row r="485" s="6" customFormat="1" ht="15.75" customHeight="1" x14ac:dyDescent="0.2"/>
    <row r="486" s="6" customFormat="1" ht="15.75" customHeight="1" x14ac:dyDescent="0.2"/>
    <row r="487" s="6" customFormat="1" ht="15.75" customHeight="1" x14ac:dyDescent="0.2"/>
    <row r="488" s="6" customFormat="1" ht="15.75" customHeight="1" x14ac:dyDescent="0.2"/>
    <row r="489" s="6" customFormat="1" ht="15.75" customHeight="1" x14ac:dyDescent="0.2"/>
    <row r="490" s="6" customFormat="1" ht="15.75" customHeight="1" x14ac:dyDescent="0.2"/>
    <row r="491" s="6" customFormat="1" ht="15.75" customHeight="1" x14ac:dyDescent="0.2"/>
    <row r="492" s="6" customFormat="1" ht="15.75" customHeight="1" x14ac:dyDescent="0.2"/>
    <row r="493" s="6" customFormat="1" ht="15.75" customHeight="1" x14ac:dyDescent="0.2"/>
    <row r="494" s="6" customFormat="1" ht="15.75" customHeight="1" x14ac:dyDescent="0.2"/>
    <row r="495" s="6" customFormat="1" ht="15.75" customHeight="1" x14ac:dyDescent="0.2"/>
    <row r="496" s="6" customFormat="1" ht="15.75" customHeight="1" x14ac:dyDescent="0.2"/>
    <row r="497" s="6" customFormat="1" ht="15.75" customHeight="1" x14ac:dyDescent="0.2"/>
    <row r="498" s="6" customFormat="1" ht="15.75" customHeight="1" x14ac:dyDescent="0.2"/>
    <row r="499" s="6" customFormat="1" ht="15.75" customHeight="1" x14ac:dyDescent="0.2"/>
    <row r="500" s="6" customFormat="1" ht="15.75" customHeight="1" x14ac:dyDescent="0.2"/>
    <row r="501" s="6" customFormat="1" ht="15.75" customHeight="1" x14ac:dyDescent="0.2"/>
    <row r="502" s="6" customFormat="1" ht="15.75" customHeight="1" x14ac:dyDescent="0.2"/>
    <row r="503" s="6" customFormat="1" ht="15.75" customHeight="1" x14ac:dyDescent="0.2"/>
    <row r="504" s="6" customFormat="1" ht="15.75" customHeight="1" x14ac:dyDescent="0.2"/>
    <row r="505" s="6" customFormat="1" ht="15.75" customHeight="1" x14ac:dyDescent="0.2"/>
    <row r="506" s="6" customFormat="1" ht="15.75" customHeight="1" x14ac:dyDescent="0.2"/>
    <row r="507" s="6" customFormat="1" ht="15.75" customHeight="1" x14ac:dyDescent="0.2"/>
    <row r="508" s="6" customFormat="1" ht="15.75" customHeight="1" x14ac:dyDescent="0.2"/>
    <row r="509" s="6" customFormat="1" ht="15.75" customHeight="1" x14ac:dyDescent="0.2"/>
    <row r="510" s="6" customFormat="1" ht="15.75" customHeight="1" x14ac:dyDescent="0.2"/>
    <row r="511" s="6" customFormat="1" ht="15.75" customHeight="1" x14ac:dyDescent="0.2"/>
    <row r="512" s="6" customFormat="1" ht="15.75" customHeight="1" x14ac:dyDescent="0.2"/>
    <row r="513" s="6" customFormat="1" ht="15.75" customHeight="1" x14ac:dyDescent="0.2"/>
    <row r="514" s="6" customFormat="1" ht="15.75" customHeight="1" x14ac:dyDescent="0.2"/>
    <row r="515" s="6" customFormat="1" ht="15.75" customHeight="1" x14ac:dyDescent="0.2"/>
    <row r="516" s="6" customFormat="1" ht="15.75" customHeight="1" x14ac:dyDescent="0.2"/>
    <row r="517" s="6" customFormat="1" ht="15.75" customHeight="1" x14ac:dyDescent="0.2"/>
    <row r="518" s="6" customFormat="1" ht="15.75" customHeight="1" x14ac:dyDescent="0.2"/>
    <row r="519" s="6" customFormat="1" ht="15.75" customHeight="1" x14ac:dyDescent="0.2"/>
    <row r="520" s="6" customFormat="1" ht="15.75" customHeight="1" x14ac:dyDescent="0.2"/>
    <row r="521" s="6" customFormat="1" ht="15.75" customHeight="1" x14ac:dyDescent="0.2"/>
    <row r="522" s="6" customFormat="1" ht="15.75" customHeight="1" x14ac:dyDescent="0.2"/>
    <row r="523" s="6" customFormat="1" ht="15.75" customHeight="1" x14ac:dyDescent="0.2"/>
    <row r="524" s="6" customFormat="1" ht="15.75" customHeight="1" x14ac:dyDescent="0.2"/>
    <row r="525" s="6" customFormat="1" ht="15.75" customHeight="1" x14ac:dyDescent="0.2"/>
    <row r="526" s="6" customFormat="1" ht="15.75" customHeight="1" x14ac:dyDescent="0.2"/>
    <row r="527" s="6" customFormat="1" ht="15.75" customHeight="1" x14ac:dyDescent="0.2"/>
    <row r="528" s="6" customFormat="1" ht="15.75" customHeight="1" x14ac:dyDescent="0.2"/>
    <row r="529" s="6" customFormat="1" ht="15.75" customHeight="1" x14ac:dyDescent="0.2"/>
    <row r="530" s="6" customFormat="1" ht="15.75" customHeight="1" x14ac:dyDescent="0.2"/>
    <row r="531" s="6" customFormat="1" ht="15.75" customHeight="1" x14ac:dyDescent="0.2"/>
    <row r="532" s="6" customFormat="1" ht="15.75" customHeight="1" x14ac:dyDescent="0.2"/>
    <row r="533" s="6" customFormat="1" ht="15.75" customHeight="1" x14ac:dyDescent="0.2"/>
    <row r="534" s="6" customFormat="1" ht="15.75" customHeight="1" x14ac:dyDescent="0.2"/>
    <row r="535" s="6" customFormat="1" ht="15.75" customHeight="1" x14ac:dyDescent="0.2"/>
    <row r="536" s="6" customFormat="1" ht="15.75" customHeight="1" x14ac:dyDescent="0.2"/>
    <row r="537" s="6" customFormat="1" ht="15.75" customHeight="1" x14ac:dyDescent="0.2"/>
    <row r="538" s="6" customFormat="1" ht="15.75" customHeight="1" x14ac:dyDescent="0.2"/>
    <row r="539" s="6" customFormat="1" ht="15.75" customHeight="1" x14ac:dyDescent="0.2"/>
    <row r="540" s="6" customFormat="1" ht="15.75" customHeight="1" x14ac:dyDescent="0.2"/>
    <row r="541" s="6" customFormat="1" ht="15.75" customHeight="1" x14ac:dyDescent="0.2"/>
    <row r="542" s="6" customFormat="1" ht="15.75" customHeight="1" x14ac:dyDescent="0.2"/>
    <row r="543" s="6" customFormat="1" ht="15.75" customHeight="1" x14ac:dyDescent="0.2"/>
    <row r="544" s="6" customFormat="1" ht="15.75" customHeight="1" x14ac:dyDescent="0.2"/>
    <row r="545" s="6" customFormat="1" ht="15.75" customHeight="1" x14ac:dyDescent="0.2"/>
    <row r="546" s="6" customFormat="1" ht="15.75" customHeight="1" x14ac:dyDescent="0.2"/>
    <row r="547" s="6" customFormat="1" ht="15.75" customHeight="1" x14ac:dyDescent="0.2"/>
    <row r="548" s="6" customFormat="1" ht="15.75" customHeight="1" x14ac:dyDescent="0.2"/>
    <row r="549" s="6" customFormat="1" ht="15.75" customHeight="1" x14ac:dyDescent="0.2"/>
    <row r="550" s="6" customFormat="1" ht="15.75" customHeight="1" x14ac:dyDescent="0.2"/>
    <row r="551" s="6" customFormat="1" ht="15.75" customHeight="1" x14ac:dyDescent="0.2"/>
    <row r="552" s="6" customFormat="1" ht="15.75" customHeight="1" x14ac:dyDescent="0.2"/>
    <row r="553" s="6" customFormat="1" ht="15.75" customHeight="1" x14ac:dyDescent="0.2"/>
    <row r="554" s="6" customFormat="1" ht="15.75" customHeight="1" x14ac:dyDescent="0.2"/>
    <row r="555" s="6" customFormat="1" ht="15.75" customHeight="1" x14ac:dyDescent="0.2"/>
    <row r="556" s="6" customFormat="1" ht="15.75" customHeight="1" x14ac:dyDescent="0.2"/>
    <row r="557" s="6" customFormat="1" ht="15.75" customHeight="1" x14ac:dyDescent="0.2"/>
    <row r="558" s="6" customFormat="1" ht="15.75" customHeight="1" x14ac:dyDescent="0.2"/>
    <row r="559" s="6" customFormat="1" ht="15.75" customHeight="1" x14ac:dyDescent="0.2"/>
    <row r="560" s="6" customFormat="1" ht="15.75" customHeight="1" x14ac:dyDescent="0.2"/>
    <row r="561" s="6" customFormat="1" ht="15.75" customHeight="1" x14ac:dyDescent="0.2"/>
    <row r="562" s="6" customFormat="1" ht="15.75" customHeight="1" x14ac:dyDescent="0.2"/>
    <row r="563" s="6" customFormat="1" ht="15.75" customHeight="1" x14ac:dyDescent="0.2"/>
    <row r="564" s="6" customFormat="1" ht="15.75" customHeight="1" x14ac:dyDescent="0.2"/>
    <row r="565" s="6" customFormat="1" ht="15.75" customHeight="1" x14ac:dyDescent="0.2"/>
    <row r="566" s="6" customFormat="1" ht="15.75" customHeight="1" x14ac:dyDescent="0.2"/>
    <row r="567" s="6" customFormat="1" ht="15.75" customHeight="1" x14ac:dyDescent="0.2"/>
    <row r="568" s="6" customFormat="1" ht="15.75" customHeight="1" x14ac:dyDescent="0.2"/>
    <row r="569" s="6" customFormat="1" ht="15.75" customHeight="1" x14ac:dyDescent="0.2"/>
    <row r="570" s="6" customFormat="1" ht="15.75" customHeight="1" x14ac:dyDescent="0.2"/>
    <row r="571" s="6" customFormat="1" ht="15.75" customHeight="1" x14ac:dyDescent="0.2"/>
    <row r="572" s="6" customFormat="1" ht="15.75" customHeight="1" x14ac:dyDescent="0.2"/>
    <row r="573" s="6" customFormat="1" ht="15.75" customHeight="1" x14ac:dyDescent="0.2"/>
    <row r="574" s="6" customFormat="1" ht="15.75" customHeight="1" x14ac:dyDescent="0.2"/>
    <row r="575" s="6" customFormat="1" ht="15.75" customHeight="1" x14ac:dyDescent="0.2"/>
    <row r="576" s="6" customFormat="1" ht="15.75" customHeight="1" x14ac:dyDescent="0.2"/>
    <row r="577" s="6" customFormat="1" ht="15.75" customHeight="1" x14ac:dyDescent="0.2"/>
    <row r="578" s="6" customFormat="1" ht="15.75" customHeight="1" x14ac:dyDescent="0.2"/>
    <row r="579" s="6" customFormat="1" ht="15.75" customHeight="1" x14ac:dyDescent="0.2"/>
    <row r="580" s="6" customFormat="1" ht="15.75" customHeight="1" x14ac:dyDescent="0.2"/>
    <row r="581" s="6" customFormat="1" ht="15.75" customHeight="1" x14ac:dyDescent="0.2"/>
    <row r="582" s="6" customFormat="1" ht="15.75" customHeight="1" x14ac:dyDescent="0.2"/>
    <row r="583" s="6" customFormat="1" ht="15.75" customHeight="1" x14ac:dyDescent="0.2"/>
    <row r="584" s="6" customFormat="1" ht="15.75" customHeight="1" x14ac:dyDescent="0.2"/>
    <row r="585" s="6" customFormat="1" ht="15.75" customHeight="1" x14ac:dyDescent="0.2"/>
    <row r="586" s="6" customFormat="1" ht="15.75" customHeight="1" x14ac:dyDescent="0.2"/>
    <row r="587" s="6" customFormat="1" ht="15.75" customHeight="1" x14ac:dyDescent="0.2"/>
    <row r="588" s="6" customFormat="1" ht="15.75" customHeight="1" x14ac:dyDescent="0.2"/>
    <row r="589" s="6" customFormat="1" ht="15.75" customHeight="1" x14ac:dyDescent="0.2"/>
    <row r="590" s="6" customFormat="1" ht="15.75" customHeight="1" x14ac:dyDescent="0.2"/>
    <row r="591" s="6" customFormat="1" ht="15.75" customHeight="1" x14ac:dyDescent="0.2"/>
    <row r="592" s="6" customFormat="1" ht="15.75" customHeight="1" x14ac:dyDescent="0.2"/>
    <row r="593" s="6" customFormat="1" ht="15.75" customHeight="1" x14ac:dyDescent="0.2"/>
    <row r="594" s="6" customFormat="1" ht="15.75" customHeight="1" x14ac:dyDescent="0.2"/>
    <row r="595" s="6" customFormat="1" ht="15.75" customHeight="1" x14ac:dyDescent="0.2"/>
    <row r="596" s="6" customFormat="1" ht="15.75" customHeight="1" x14ac:dyDescent="0.2"/>
    <row r="597" s="6" customFormat="1" ht="15.75" customHeight="1" x14ac:dyDescent="0.2"/>
    <row r="598" s="6" customFormat="1" ht="15.75" customHeight="1" x14ac:dyDescent="0.2"/>
    <row r="599" s="6" customFormat="1" ht="15.75" customHeight="1" x14ac:dyDescent="0.2"/>
    <row r="600" s="6" customFormat="1" ht="15.75" customHeight="1" x14ac:dyDescent="0.2"/>
    <row r="601" s="6" customFormat="1" ht="15.75" customHeight="1" x14ac:dyDescent="0.2"/>
    <row r="602" s="6" customFormat="1" ht="15.75" customHeight="1" x14ac:dyDescent="0.2"/>
    <row r="603" s="6" customFormat="1" ht="15.75" customHeight="1" x14ac:dyDescent="0.2"/>
    <row r="604" s="6" customFormat="1" ht="15.75" customHeight="1" x14ac:dyDescent="0.2"/>
    <row r="605" s="6" customFormat="1" ht="15.75" customHeight="1" x14ac:dyDescent="0.2"/>
    <row r="606" s="6" customFormat="1" ht="15.75" customHeight="1" x14ac:dyDescent="0.2"/>
    <row r="607" s="6" customFormat="1" ht="15.75" customHeight="1" x14ac:dyDescent="0.2"/>
    <row r="608" s="6" customFormat="1" ht="15.75" customHeight="1" x14ac:dyDescent="0.2"/>
    <row r="609" s="6" customFormat="1" ht="15.75" customHeight="1" x14ac:dyDescent="0.2"/>
    <row r="610" s="6" customFormat="1" ht="15.75" customHeight="1" x14ac:dyDescent="0.2"/>
    <row r="611" s="6" customFormat="1" ht="15.75" customHeight="1" x14ac:dyDescent="0.2"/>
    <row r="612" s="6" customFormat="1" ht="15.75" customHeight="1" x14ac:dyDescent="0.2"/>
    <row r="613" s="6" customFormat="1" ht="15.75" customHeight="1" x14ac:dyDescent="0.2"/>
    <row r="614" s="6" customFormat="1" ht="15.75" customHeight="1" x14ac:dyDescent="0.2"/>
    <row r="615" s="6" customFormat="1" ht="15.75" customHeight="1" x14ac:dyDescent="0.2"/>
    <row r="616" s="6" customFormat="1" ht="15.75" customHeight="1" x14ac:dyDescent="0.2"/>
    <row r="617" s="6" customFormat="1" ht="15.75" customHeight="1" x14ac:dyDescent="0.2"/>
    <row r="618" s="6" customFormat="1" ht="15.75" customHeight="1" x14ac:dyDescent="0.2"/>
    <row r="619" s="6" customFormat="1" ht="15.75" customHeight="1" x14ac:dyDescent="0.2"/>
    <row r="620" s="6" customFormat="1" ht="15.75" customHeight="1" x14ac:dyDescent="0.2"/>
    <row r="621" s="6" customFormat="1" ht="15.75" customHeight="1" x14ac:dyDescent="0.2"/>
    <row r="622" s="6" customFormat="1" ht="15.75" customHeight="1" x14ac:dyDescent="0.2"/>
    <row r="623" s="6" customFormat="1" ht="15.75" customHeight="1" x14ac:dyDescent="0.2"/>
    <row r="624" s="6" customFormat="1" ht="15.75" customHeight="1" x14ac:dyDescent="0.2"/>
    <row r="625" s="6" customFormat="1" ht="15.75" customHeight="1" x14ac:dyDescent="0.2"/>
    <row r="626" s="6" customFormat="1" ht="15.75" customHeight="1" x14ac:dyDescent="0.2"/>
    <row r="627" s="6" customFormat="1" ht="15.75" customHeight="1" x14ac:dyDescent="0.2"/>
    <row r="628" s="6" customFormat="1" ht="15.75" customHeight="1" x14ac:dyDescent="0.2"/>
    <row r="629" s="6" customFormat="1" ht="15.75" customHeight="1" x14ac:dyDescent="0.2"/>
    <row r="630" s="6" customFormat="1" ht="15.75" customHeight="1" x14ac:dyDescent="0.2"/>
    <row r="631" s="6" customFormat="1" ht="15.75" customHeight="1" x14ac:dyDescent="0.2"/>
    <row r="632" s="6" customFormat="1" ht="15.75" customHeight="1" x14ac:dyDescent="0.2"/>
    <row r="633" s="6" customFormat="1" ht="15.75" customHeight="1" x14ac:dyDescent="0.2"/>
    <row r="634" s="6" customFormat="1" ht="15.75" customHeight="1" x14ac:dyDescent="0.2"/>
    <row r="635" s="6" customFormat="1" ht="15.75" customHeight="1" x14ac:dyDescent="0.2"/>
    <row r="636" s="6" customFormat="1" ht="15.75" customHeight="1" x14ac:dyDescent="0.2"/>
    <row r="637" s="6" customFormat="1" ht="15.75" customHeight="1" x14ac:dyDescent="0.2"/>
    <row r="638" s="6" customFormat="1" ht="15.75" customHeight="1" x14ac:dyDescent="0.2"/>
    <row r="639" s="6" customFormat="1" ht="15.75" customHeight="1" x14ac:dyDescent="0.2"/>
    <row r="640" s="6" customFormat="1" ht="15.75" customHeight="1" x14ac:dyDescent="0.2"/>
    <row r="641" s="6" customFormat="1" ht="15.75" customHeight="1" x14ac:dyDescent="0.2"/>
    <row r="642" s="6" customFormat="1" ht="15.75" customHeight="1" x14ac:dyDescent="0.2"/>
    <row r="643" s="6" customFormat="1" ht="15.75" customHeight="1" x14ac:dyDescent="0.2"/>
    <row r="644" s="6" customFormat="1" ht="15.75" customHeight="1" x14ac:dyDescent="0.2"/>
    <row r="645" s="6" customFormat="1" ht="15.75" customHeight="1" x14ac:dyDescent="0.2"/>
    <row r="646" s="6" customFormat="1" ht="15.75" customHeight="1" x14ac:dyDescent="0.2"/>
    <row r="647" s="6" customFormat="1" ht="15.75" customHeight="1" x14ac:dyDescent="0.2"/>
    <row r="648" s="6" customFormat="1" ht="15.75" customHeight="1" x14ac:dyDescent="0.2"/>
    <row r="649" s="6" customFormat="1" ht="15.75" customHeight="1" x14ac:dyDescent="0.2"/>
    <row r="650" s="6" customFormat="1" ht="15.75" customHeight="1" x14ac:dyDescent="0.2"/>
    <row r="651" s="6" customFormat="1" ht="15.75" customHeight="1" x14ac:dyDescent="0.2"/>
    <row r="652" s="6" customFormat="1" ht="15.75" customHeight="1" x14ac:dyDescent="0.2"/>
    <row r="653" s="6" customFormat="1" ht="15.75" customHeight="1" x14ac:dyDescent="0.2"/>
    <row r="654" s="6" customFormat="1" ht="15.75" customHeight="1" x14ac:dyDescent="0.2"/>
    <row r="655" s="6" customFormat="1" ht="15.75" customHeight="1" x14ac:dyDescent="0.2"/>
    <row r="656" s="6" customFormat="1" ht="15.75" customHeight="1" x14ac:dyDescent="0.2"/>
    <row r="657" s="6" customFormat="1" ht="15.75" customHeight="1" x14ac:dyDescent="0.2"/>
    <row r="658" s="6" customFormat="1" ht="15.75" customHeight="1" x14ac:dyDescent="0.2"/>
    <row r="659" s="6" customFormat="1" ht="15.75" customHeight="1" x14ac:dyDescent="0.2"/>
    <row r="660" s="6" customFormat="1" ht="15.75" customHeight="1" x14ac:dyDescent="0.2"/>
    <row r="661" s="6" customFormat="1" ht="15.75" customHeight="1" x14ac:dyDescent="0.2"/>
    <row r="662" s="6" customFormat="1" ht="15.75" customHeight="1" x14ac:dyDescent="0.2"/>
    <row r="663" s="6" customFormat="1" ht="15.75" customHeight="1" x14ac:dyDescent="0.2"/>
    <row r="664" s="6" customFormat="1" ht="15.75" customHeight="1" x14ac:dyDescent="0.2"/>
    <row r="665" s="6" customFormat="1" ht="15.75" customHeight="1" x14ac:dyDescent="0.2"/>
    <row r="666" s="6" customFormat="1" ht="15.75" customHeight="1" x14ac:dyDescent="0.2"/>
    <row r="667" s="6" customFormat="1" ht="15.75" customHeight="1" x14ac:dyDescent="0.2"/>
    <row r="668" s="6" customFormat="1" ht="15.75" customHeight="1" x14ac:dyDescent="0.2"/>
    <row r="669" s="6" customFormat="1" ht="15.75" customHeight="1" x14ac:dyDescent="0.2"/>
    <row r="670" s="6" customFormat="1" ht="15.75" customHeight="1" x14ac:dyDescent="0.2"/>
    <row r="671" s="6" customFormat="1" ht="15.75" customHeight="1" x14ac:dyDescent="0.2"/>
    <row r="672" s="6" customFormat="1" ht="15.75" customHeight="1" x14ac:dyDescent="0.2"/>
    <row r="673" s="6" customFormat="1" ht="15.75" customHeight="1" x14ac:dyDescent="0.2"/>
    <row r="674" s="6" customFormat="1" ht="15.75" customHeight="1" x14ac:dyDescent="0.2"/>
    <row r="675" s="6" customFormat="1" ht="15.75" customHeight="1" x14ac:dyDescent="0.2"/>
    <row r="676" s="6" customFormat="1" ht="15.75" customHeight="1" x14ac:dyDescent="0.2"/>
    <row r="677" s="6" customFormat="1" ht="15.75" customHeight="1" x14ac:dyDescent="0.2"/>
    <row r="678" s="6" customFormat="1" ht="15.75" customHeight="1" x14ac:dyDescent="0.2"/>
    <row r="679" s="6" customFormat="1" ht="15.75" customHeight="1" x14ac:dyDescent="0.2"/>
    <row r="680" s="6" customFormat="1" ht="15.75" customHeight="1" x14ac:dyDescent="0.2"/>
    <row r="681" s="6" customFormat="1" ht="15.75" customHeight="1" x14ac:dyDescent="0.2"/>
    <row r="682" s="6" customFormat="1" ht="15.75" customHeight="1" x14ac:dyDescent="0.2"/>
    <row r="683" s="6" customFormat="1" ht="15.75" customHeight="1" x14ac:dyDescent="0.2"/>
    <row r="684" s="6" customFormat="1" ht="15.75" customHeight="1" x14ac:dyDescent="0.2"/>
    <row r="685" s="6" customFormat="1" ht="15.75" customHeight="1" x14ac:dyDescent="0.2"/>
    <row r="686" s="6" customFormat="1" ht="15.75" customHeight="1" x14ac:dyDescent="0.2"/>
    <row r="687" s="6" customFormat="1" ht="15.75" customHeight="1" x14ac:dyDescent="0.2"/>
    <row r="688" s="6" customFormat="1" ht="15.75" customHeight="1" x14ac:dyDescent="0.2"/>
    <row r="689" s="6" customFormat="1" ht="15.75" customHeight="1" x14ac:dyDescent="0.2"/>
    <row r="690" s="6" customFormat="1" ht="15.75" customHeight="1" x14ac:dyDescent="0.2"/>
    <row r="691" s="6" customFormat="1" ht="15.75" customHeight="1" x14ac:dyDescent="0.2"/>
    <row r="692" s="6" customFormat="1" ht="15.75" customHeight="1" x14ac:dyDescent="0.2"/>
    <row r="693" s="6" customFormat="1" ht="15.75" customHeight="1" x14ac:dyDescent="0.2"/>
    <row r="694" s="6" customFormat="1" ht="15.75" customHeight="1" x14ac:dyDescent="0.2"/>
    <row r="695" s="6" customFormat="1" ht="15.75" customHeight="1" x14ac:dyDescent="0.2"/>
    <row r="696" s="6" customFormat="1" ht="15.75" customHeight="1" x14ac:dyDescent="0.2"/>
    <row r="697" s="6" customFormat="1" ht="15.75" customHeight="1" x14ac:dyDescent="0.2"/>
    <row r="698" s="6" customFormat="1" ht="15.75" customHeight="1" x14ac:dyDescent="0.2"/>
    <row r="699" s="6" customFormat="1" ht="15.75" customHeight="1" x14ac:dyDescent="0.2"/>
    <row r="700" s="6" customFormat="1" ht="15.75" customHeight="1" x14ac:dyDescent="0.2"/>
    <row r="701" s="6" customFormat="1" ht="15.75" customHeight="1" x14ac:dyDescent="0.2"/>
    <row r="702" s="6" customFormat="1" ht="15.75" customHeight="1" x14ac:dyDescent="0.2"/>
    <row r="703" s="6" customFormat="1" ht="15.75" customHeight="1" x14ac:dyDescent="0.2"/>
    <row r="704" s="6" customFormat="1" ht="15.75" customHeight="1" x14ac:dyDescent="0.2"/>
    <row r="705" s="6" customFormat="1" ht="15.75" customHeight="1" x14ac:dyDescent="0.2"/>
    <row r="706" s="6" customFormat="1" ht="15.75" customHeight="1" x14ac:dyDescent="0.2"/>
    <row r="707" s="6" customFormat="1" ht="15.75" customHeight="1" x14ac:dyDescent="0.2"/>
    <row r="708" s="6" customFormat="1" ht="15.75" customHeight="1" x14ac:dyDescent="0.2"/>
    <row r="709" s="6" customFormat="1" ht="15.75" customHeight="1" x14ac:dyDescent="0.2"/>
    <row r="710" s="6" customFormat="1" ht="15.75" customHeight="1" x14ac:dyDescent="0.2"/>
    <row r="711" s="6" customFormat="1" ht="15.75" customHeight="1" x14ac:dyDescent="0.2"/>
    <row r="712" s="6" customFormat="1" ht="15.75" customHeight="1" x14ac:dyDescent="0.2"/>
    <row r="713" s="6" customFormat="1" ht="15.75" customHeight="1" x14ac:dyDescent="0.2"/>
    <row r="714" s="6" customFormat="1" ht="15.75" customHeight="1" x14ac:dyDescent="0.2"/>
    <row r="715" s="6" customFormat="1" ht="15.75" customHeight="1" x14ac:dyDescent="0.2"/>
    <row r="716" s="6" customFormat="1" ht="15.75" customHeight="1" x14ac:dyDescent="0.2"/>
    <row r="717" s="6" customFormat="1" ht="15.75" customHeight="1" x14ac:dyDescent="0.2"/>
    <row r="718" s="6" customFormat="1" ht="15.75" customHeight="1" x14ac:dyDescent="0.2"/>
    <row r="719" s="6" customFormat="1" ht="15.75" customHeight="1" x14ac:dyDescent="0.2"/>
    <row r="720" s="6" customFormat="1" ht="15.75" customHeight="1" x14ac:dyDescent="0.2"/>
    <row r="721" s="6" customFormat="1" ht="15.75" customHeight="1" x14ac:dyDescent="0.2"/>
    <row r="722" s="6" customFormat="1" ht="15.75" customHeight="1" x14ac:dyDescent="0.2"/>
    <row r="723" s="6" customFormat="1" ht="15.75" customHeight="1" x14ac:dyDescent="0.2"/>
    <row r="724" s="6" customFormat="1" ht="15.75" customHeight="1" x14ac:dyDescent="0.2"/>
    <row r="725" s="6" customFormat="1" ht="15.75" customHeight="1" x14ac:dyDescent="0.2"/>
    <row r="726" s="6" customFormat="1" ht="15.75" customHeight="1" x14ac:dyDescent="0.2"/>
    <row r="727" s="6" customFormat="1" ht="15.75" customHeight="1" x14ac:dyDescent="0.2"/>
    <row r="728" s="6" customFormat="1" ht="15.75" customHeight="1" x14ac:dyDescent="0.2"/>
    <row r="729" s="6" customFormat="1" ht="15.75" customHeight="1" x14ac:dyDescent="0.2"/>
    <row r="730" s="6" customFormat="1" ht="15.75" customHeight="1" x14ac:dyDescent="0.2"/>
    <row r="731" s="6" customFormat="1" ht="15.75" customHeight="1" x14ac:dyDescent="0.2"/>
    <row r="732" s="6" customFormat="1" ht="15.75" customHeight="1" x14ac:dyDescent="0.2"/>
    <row r="733" s="6" customFormat="1" ht="15.75" customHeight="1" x14ac:dyDescent="0.2"/>
    <row r="734" s="6" customFormat="1" ht="15.75" customHeight="1" x14ac:dyDescent="0.2"/>
    <row r="735" s="6" customFormat="1" ht="15.75" customHeight="1" x14ac:dyDescent="0.2"/>
    <row r="736" s="6" customFormat="1" ht="15.75" customHeight="1" x14ac:dyDescent="0.2"/>
    <row r="737" s="6" customFormat="1" ht="15.75" customHeight="1" x14ac:dyDescent="0.2"/>
    <row r="738" s="6" customFormat="1" ht="15.75" customHeight="1" x14ac:dyDescent="0.2"/>
    <row r="739" s="6" customFormat="1" ht="15.75" customHeight="1" x14ac:dyDescent="0.2"/>
    <row r="740" s="6" customFormat="1" ht="15.75" customHeight="1" x14ac:dyDescent="0.2"/>
    <row r="741" s="6" customFormat="1" ht="15.75" customHeight="1" x14ac:dyDescent="0.2"/>
    <row r="742" s="6" customFormat="1" ht="15.75" customHeight="1" x14ac:dyDescent="0.2"/>
    <row r="743" s="6" customFormat="1" ht="15.75" customHeight="1" x14ac:dyDescent="0.2"/>
    <row r="744" s="6" customFormat="1" ht="15.75" customHeight="1" x14ac:dyDescent="0.2"/>
    <row r="745" s="6" customFormat="1" ht="15.75" customHeight="1" x14ac:dyDescent="0.2"/>
    <row r="746" s="6" customFormat="1" ht="15.75" customHeight="1" x14ac:dyDescent="0.2"/>
    <row r="747" s="6" customFormat="1" ht="15.75" customHeight="1" x14ac:dyDescent="0.2"/>
    <row r="748" s="6" customFormat="1" ht="15.75" customHeight="1" x14ac:dyDescent="0.2"/>
    <row r="749" s="6" customFormat="1" ht="15.75" customHeight="1" x14ac:dyDescent="0.2"/>
    <row r="750" s="6" customFormat="1" ht="15.75" customHeight="1" x14ac:dyDescent="0.2"/>
    <row r="751" s="6" customFormat="1" ht="15.75" customHeight="1" x14ac:dyDescent="0.2"/>
    <row r="752" s="6" customFormat="1" ht="15.75" customHeight="1" x14ac:dyDescent="0.2"/>
    <row r="753" s="6" customFormat="1" ht="15.75" customHeight="1" x14ac:dyDescent="0.2"/>
    <row r="754" s="6" customFormat="1" ht="15.75" customHeight="1" x14ac:dyDescent="0.2"/>
    <row r="755" s="6" customFormat="1" ht="15.75" customHeight="1" x14ac:dyDescent="0.2"/>
    <row r="756" s="6" customFormat="1" ht="15.75" customHeight="1" x14ac:dyDescent="0.2"/>
    <row r="757" s="6" customFormat="1" ht="15.75" customHeight="1" x14ac:dyDescent="0.2"/>
    <row r="758" s="6" customFormat="1" ht="15.75" customHeight="1" x14ac:dyDescent="0.2"/>
    <row r="759" s="6" customFormat="1" ht="15.75" customHeight="1" x14ac:dyDescent="0.2"/>
    <row r="760" s="6" customFormat="1" ht="15.75" customHeight="1" x14ac:dyDescent="0.2"/>
    <row r="761" s="6" customFormat="1" ht="15.75" customHeight="1" x14ac:dyDescent="0.2"/>
    <row r="762" s="6" customFormat="1" ht="15.75" customHeight="1" x14ac:dyDescent="0.2"/>
    <row r="763" s="6" customFormat="1" ht="15.75" customHeight="1" x14ac:dyDescent="0.2"/>
    <row r="764" s="6" customFormat="1" ht="15.75" customHeight="1" x14ac:dyDescent="0.2"/>
    <row r="765" s="6" customFormat="1" ht="15.75" customHeight="1" x14ac:dyDescent="0.2"/>
    <row r="766" s="6" customFormat="1" ht="15.75" customHeight="1" x14ac:dyDescent="0.2"/>
    <row r="767" s="6" customFormat="1" ht="15.75" customHeight="1" x14ac:dyDescent="0.2"/>
    <row r="768" s="6" customFormat="1" ht="15.75" customHeight="1" x14ac:dyDescent="0.2"/>
    <row r="769" s="6" customFormat="1" ht="15.75" customHeight="1" x14ac:dyDescent="0.2"/>
    <row r="770" s="6" customFormat="1" ht="15.75" customHeight="1" x14ac:dyDescent="0.2"/>
    <row r="771" s="6" customFormat="1" ht="15.75" customHeight="1" x14ac:dyDescent="0.2"/>
    <row r="772" s="6" customFormat="1" ht="15.75" customHeight="1" x14ac:dyDescent="0.2"/>
    <row r="773" s="6" customFormat="1" ht="15.75" customHeight="1" x14ac:dyDescent="0.2"/>
    <row r="774" s="6" customFormat="1" ht="15.75" customHeight="1" x14ac:dyDescent="0.2"/>
    <row r="775" s="6" customFormat="1" ht="15.75" customHeight="1" x14ac:dyDescent="0.2"/>
    <row r="776" s="6" customFormat="1" ht="15.75" customHeight="1" x14ac:dyDescent="0.2"/>
    <row r="777" s="6" customFormat="1" ht="15.75" customHeight="1" x14ac:dyDescent="0.2"/>
    <row r="778" s="6" customFormat="1" ht="15.75" customHeight="1" x14ac:dyDescent="0.2"/>
    <row r="779" s="6" customFormat="1" ht="15.75" customHeight="1" x14ac:dyDescent="0.2"/>
    <row r="780" s="6" customFormat="1" ht="15.75" customHeight="1" x14ac:dyDescent="0.2"/>
    <row r="781" s="6" customFormat="1" ht="15.75" customHeight="1" x14ac:dyDescent="0.2"/>
    <row r="782" s="6" customFormat="1" ht="15.75" customHeight="1" x14ac:dyDescent="0.2"/>
    <row r="783" s="6" customFormat="1" ht="15.75" customHeight="1" x14ac:dyDescent="0.2"/>
    <row r="784" s="6" customFormat="1" ht="15.75" customHeight="1" x14ac:dyDescent="0.2"/>
    <row r="785" s="6" customFormat="1" ht="15.75" customHeight="1" x14ac:dyDescent="0.2"/>
    <row r="786" s="6" customFormat="1" ht="15.75" customHeight="1" x14ac:dyDescent="0.2"/>
    <row r="787" s="6" customFormat="1" ht="15.75" customHeight="1" x14ac:dyDescent="0.2"/>
    <row r="788" s="6" customFormat="1" ht="15.75" customHeight="1" x14ac:dyDescent="0.2"/>
    <row r="789" s="6" customFormat="1" ht="15.75" customHeight="1" x14ac:dyDescent="0.2"/>
    <row r="790" s="6" customFormat="1" ht="15.75" customHeight="1" x14ac:dyDescent="0.2"/>
    <row r="791" s="6" customFormat="1" ht="15.75" customHeight="1" x14ac:dyDescent="0.2"/>
    <row r="792" s="6" customFormat="1" ht="15.75" customHeight="1" x14ac:dyDescent="0.2"/>
    <row r="793" s="6" customFormat="1" ht="15.75" customHeight="1" x14ac:dyDescent="0.2"/>
    <row r="794" s="6" customFormat="1" ht="15.75" customHeight="1" x14ac:dyDescent="0.2"/>
    <row r="795" s="6" customFormat="1" ht="15.75" customHeight="1" x14ac:dyDescent="0.2"/>
    <row r="796" s="6" customFormat="1" ht="15.75" customHeight="1" x14ac:dyDescent="0.2"/>
    <row r="797" s="6" customFormat="1" ht="15.75" customHeight="1" x14ac:dyDescent="0.2"/>
    <row r="798" s="6" customFormat="1" ht="15.75" customHeight="1" x14ac:dyDescent="0.2"/>
    <row r="799" s="6" customFormat="1" ht="15.75" customHeight="1" x14ac:dyDescent="0.2"/>
    <row r="800" s="6" customFormat="1" ht="15.75" customHeight="1" x14ac:dyDescent="0.2"/>
    <row r="801" s="6" customFormat="1" ht="15.75" customHeight="1" x14ac:dyDescent="0.2"/>
    <row r="802" s="6" customFormat="1" ht="15.75" customHeight="1" x14ac:dyDescent="0.2"/>
    <row r="803" s="6" customFormat="1" ht="15.75" customHeight="1" x14ac:dyDescent="0.2"/>
    <row r="804" s="6" customFormat="1" ht="15.75" customHeight="1" x14ac:dyDescent="0.2"/>
    <row r="805" s="6" customFormat="1" ht="15.75" customHeight="1" x14ac:dyDescent="0.2"/>
    <row r="806" s="6" customFormat="1" ht="15.75" customHeight="1" x14ac:dyDescent="0.2"/>
    <row r="807" s="6" customFormat="1" ht="15.75" customHeight="1" x14ac:dyDescent="0.2"/>
    <row r="808" s="6" customFormat="1" ht="15.75" customHeight="1" x14ac:dyDescent="0.2"/>
    <row r="809" s="6" customFormat="1" ht="15.75" customHeight="1" x14ac:dyDescent="0.2"/>
    <row r="810" s="6" customFormat="1" ht="15.75" customHeight="1" x14ac:dyDescent="0.2"/>
    <row r="811" s="6" customFormat="1" ht="15.75" customHeight="1" x14ac:dyDescent="0.2"/>
    <row r="812" s="6" customFormat="1" ht="15.75" customHeight="1" x14ac:dyDescent="0.2"/>
    <row r="813" s="6" customFormat="1" ht="15.75" customHeight="1" x14ac:dyDescent="0.2"/>
    <row r="814" s="6" customFormat="1" ht="15.75" customHeight="1" x14ac:dyDescent="0.2"/>
    <row r="815" s="6" customFormat="1" ht="15.75" customHeight="1" x14ac:dyDescent="0.2"/>
    <row r="816" s="6" customFormat="1" ht="15.75" customHeight="1" x14ac:dyDescent="0.2"/>
    <row r="817" s="6" customFormat="1" ht="15.75" customHeight="1" x14ac:dyDescent="0.2"/>
    <row r="818" s="6" customFormat="1" ht="15.75" customHeight="1" x14ac:dyDescent="0.2"/>
    <row r="819" s="6" customFormat="1" ht="15.75" customHeight="1" x14ac:dyDescent="0.2"/>
    <row r="820" s="6" customFormat="1" ht="15.75" customHeight="1" x14ac:dyDescent="0.2"/>
    <row r="821" s="6" customFormat="1" ht="15.75" customHeight="1" x14ac:dyDescent="0.2"/>
    <row r="822" s="6" customFormat="1" ht="15.75" customHeight="1" x14ac:dyDescent="0.2"/>
    <row r="823" s="6" customFormat="1" ht="15.75" customHeight="1" x14ac:dyDescent="0.2"/>
    <row r="824" s="6" customFormat="1" ht="15.75" customHeight="1" x14ac:dyDescent="0.2"/>
    <row r="825" s="6" customFormat="1" ht="15.75" customHeight="1" x14ac:dyDescent="0.2"/>
    <row r="826" s="6" customFormat="1" ht="15.75" customHeight="1" x14ac:dyDescent="0.2"/>
    <row r="827" s="6" customFormat="1" ht="15.75" customHeight="1" x14ac:dyDescent="0.2"/>
    <row r="828" s="6" customFormat="1" ht="15.75" customHeight="1" x14ac:dyDescent="0.2"/>
    <row r="829" s="6" customFormat="1" ht="15.75" customHeight="1" x14ac:dyDescent="0.2"/>
    <row r="830" s="6" customFormat="1" ht="15.75" customHeight="1" x14ac:dyDescent="0.2"/>
    <row r="831" s="6" customFormat="1" ht="15.75" customHeight="1" x14ac:dyDescent="0.2"/>
    <row r="832" s="6" customFormat="1" ht="15.75" customHeight="1" x14ac:dyDescent="0.2"/>
    <row r="833" s="6" customFormat="1" ht="15.75" customHeight="1" x14ac:dyDescent="0.2"/>
    <row r="834" s="6" customFormat="1" ht="15.75" customHeight="1" x14ac:dyDescent="0.2"/>
    <row r="835" s="6" customFormat="1" ht="15.75" customHeight="1" x14ac:dyDescent="0.2"/>
    <row r="836" s="6" customFormat="1" ht="15.75" customHeight="1" x14ac:dyDescent="0.2"/>
    <row r="837" s="6" customFormat="1" ht="15.75" customHeight="1" x14ac:dyDescent="0.2"/>
    <row r="838" s="6" customFormat="1" ht="15.75" customHeight="1" x14ac:dyDescent="0.2"/>
    <row r="839" s="6" customFormat="1" ht="15.75" customHeight="1" x14ac:dyDescent="0.2"/>
    <row r="840" s="6" customFormat="1" ht="15.75" customHeight="1" x14ac:dyDescent="0.2"/>
    <row r="841" s="6" customFormat="1" ht="15.75" customHeight="1" x14ac:dyDescent="0.2"/>
    <row r="842" s="6" customFormat="1" ht="15.75" customHeight="1" x14ac:dyDescent="0.2"/>
    <row r="843" s="6" customFormat="1" ht="15.75" customHeight="1" x14ac:dyDescent="0.2"/>
    <row r="844" s="6" customFormat="1" ht="15.75" customHeight="1" x14ac:dyDescent="0.2"/>
    <row r="845" s="6" customFormat="1" ht="15.75" customHeight="1" x14ac:dyDescent="0.2"/>
    <row r="846" s="6" customFormat="1" ht="15.75" customHeight="1" x14ac:dyDescent="0.2"/>
    <row r="847" s="6" customFormat="1" ht="15.75" customHeight="1" x14ac:dyDescent="0.2"/>
    <row r="848" s="6" customFormat="1" ht="15.75" customHeight="1" x14ac:dyDescent="0.2"/>
    <row r="849" s="6" customFormat="1" ht="15.75" customHeight="1" x14ac:dyDescent="0.2"/>
    <row r="850" s="6" customFormat="1" ht="15.75" customHeight="1" x14ac:dyDescent="0.2"/>
    <row r="851" s="6" customFormat="1" ht="15.75" customHeight="1" x14ac:dyDescent="0.2"/>
    <row r="852" s="6" customFormat="1" ht="15.75" customHeight="1" x14ac:dyDescent="0.2"/>
    <row r="853" s="6" customFormat="1" ht="15.75" customHeight="1" x14ac:dyDescent="0.2"/>
    <row r="854" s="6" customFormat="1" ht="15.75" customHeight="1" x14ac:dyDescent="0.2"/>
    <row r="855" s="6" customFormat="1" ht="15.75" customHeight="1" x14ac:dyDescent="0.2"/>
    <row r="856" s="6" customFormat="1" ht="15.75" customHeight="1" x14ac:dyDescent="0.2"/>
    <row r="857" s="6" customFormat="1" ht="15.75" customHeight="1" x14ac:dyDescent="0.2"/>
    <row r="858" s="6" customFormat="1" ht="15.75" customHeight="1" x14ac:dyDescent="0.2"/>
    <row r="859" s="6" customFormat="1" ht="15.75" customHeight="1" x14ac:dyDescent="0.2"/>
    <row r="860" s="6" customFormat="1" ht="15.75" customHeight="1" x14ac:dyDescent="0.2"/>
    <row r="861" s="6" customFormat="1" ht="15.75" customHeight="1" x14ac:dyDescent="0.2"/>
    <row r="862" s="6" customFormat="1" ht="15.75" customHeight="1" x14ac:dyDescent="0.2"/>
    <row r="863" s="6" customFormat="1" ht="15.75" customHeight="1" x14ac:dyDescent="0.2"/>
    <row r="864" s="6" customFormat="1" ht="15.75" customHeight="1" x14ac:dyDescent="0.2"/>
    <row r="865" s="6" customFormat="1" ht="15.75" customHeight="1" x14ac:dyDescent="0.2"/>
    <row r="866" s="6" customFormat="1" ht="15.75" customHeight="1" x14ac:dyDescent="0.2"/>
    <row r="867" s="6" customFormat="1" ht="15.75" customHeight="1" x14ac:dyDescent="0.2"/>
    <row r="868" s="6" customFormat="1" ht="15.75" customHeight="1" x14ac:dyDescent="0.2"/>
    <row r="869" s="6" customFormat="1" ht="15.75" customHeight="1" x14ac:dyDescent="0.2"/>
    <row r="870" s="6" customFormat="1" ht="15.75" customHeight="1" x14ac:dyDescent="0.2"/>
    <row r="871" s="6" customFormat="1" ht="15.75" customHeight="1" x14ac:dyDescent="0.2"/>
    <row r="872" s="6" customFormat="1" ht="15.75" customHeight="1" x14ac:dyDescent="0.2"/>
    <row r="873" s="6" customFormat="1" ht="15.75" customHeight="1" x14ac:dyDescent="0.2"/>
    <row r="874" s="6" customFormat="1" ht="15.75" customHeight="1" x14ac:dyDescent="0.2"/>
    <row r="875" s="6" customFormat="1" ht="15.75" customHeight="1" x14ac:dyDescent="0.2"/>
    <row r="876" s="6" customFormat="1" ht="15.75" customHeight="1" x14ac:dyDescent="0.2"/>
    <row r="877" s="6" customFormat="1" ht="15.75" customHeight="1" x14ac:dyDescent="0.2"/>
    <row r="878" s="6" customFormat="1" ht="15.75" customHeight="1" x14ac:dyDescent="0.2"/>
    <row r="879" s="6" customFormat="1" ht="15.75" customHeight="1" x14ac:dyDescent="0.2"/>
    <row r="880" s="6" customFormat="1" ht="15.75" customHeight="1" x14ac:dyDescent="0.2"/>
    <row r="881" s="6" customFormat="1" ht="15.75" customHeight="1" x14ac:dyDescent="0.2"/>
    <row r="882" s="6" customFormat="1" ht="15.75" customHeight="1" x14ac:dyDescent="0.2"/>
    <row r="883" s="6" customFormat="1" ht="15.75" customHeight="1" x14ac:dyDescent="0.2"/>
    <row r="884" s="6" customFormat="1" ht="15.75" customHeight="1" x14ac:dyDescent="0.2"/>
    <row r="885" s="6" customFormat="1" ht="15.75" customHeight="1" x14ac:dyDescent="0.2"/>
    <row r="886" s="6" customFormat="1" ht="15.75" customHeight="1" x14ac:dyDescent="0.2"/>
    <row r="887" s="6" customFormat="1" ht="15.75" customHeight="1" x14ac:dyDescent="0.2"/>
    <row r="888" s="6" customFormat="1" ht="15.75" customHeight="1" x14ac:dyDescent="0.2"/>
    <row r="889" s="6" customFormat="1" ht="15.75" customHeight="1" x14ac:dyDescent="0.2"/>
    <row r="890" s="6" customFormat="1" ht="15.75" customHeight="1" x14ac:dyDescent="0.2"/>
    <row r="891" s="6" customFormat="1" ht="15.75" customHeight="1" x14ac:dyDescent="0.2"/>
    <row r="892" s="6" customFormat="1" ht="15.75" customHeight="1" x14ac:dyDescent="0.2"/>
    <row r="893" s="6" customFormat="1" ht="15.75" customHeight="1" x14ac:dyDescent="0.2"/>
    <row r="894" s="6" customFormat="1" ht="15.75" customHeight="1" x14ac:dyDescent="0.2"/>
    <row r="895" s="6" customFormat="1" ht="15.75" customHeight="1" x14ac:dyDescent="0.2"/>
    <row r="896" s="6" customFormat="1" ht="15.75" customHeight="1" x14ac:dyDescent="0.2"/>
    <row r="897" s="6" customFormat="1" ht="15.75" customHeight="1" x14ac:dyDescent="0.2"/>
    <row r="898" s="6" customFormat="1" ht="15.75" customHeight="1" x14ac:dyDescent="0.2"/>
    <row r="899" s="6" customFormat="1" ht="15.75" customHeight="1" x14ac:dyDescent="0.2"/>
    <row r="900" s="6" customFormat="1" ht="15.75" customHeight="1" x14ac:dyDescent="0.2"/>
    <row r="901" s="6" customFormat="1" ht="15.75" customHeight="1" x14ac:dyDescent="0.2"/>
    <row r="902" s="6" customFormat="1" ht="15.75" customHeight="1" x14ac:dyDescent="0.2"/>
    <row r="903" s="6" customFormat="1" ht="15.75" customHeight="1" x14ac:dyDescent="0.2"/>
    <row r="904" s="6" customFormat="1" ht="15.75" customHeight="1" x14ac:dyDescent="0.2"/>
    <row r="905" s="6" customFormat="1" ht="15.75" customHeight="1" x14ac:dyDescent="0.2"/>
    <row r="906" s="6" customFormat="1" ht="15.75" customHeight="1" x14ac:dyDescent="0.2"/>
    <row r="907" s="6" customFormat="1" ht="15.75" customHeight="1" x14ac:dyDescent="0.2"/>
    <row r="908" s="6" customFormat="1" ht="15.75" customHeight="1" x14ac:dyDescent="0.2"/>
    <row r="909" s="6" customFormat="1" ht="15.75" customHeight="1" x14ac:dyDescent="0.2"/>
    <row r="910" s="6" customFormat="1" ht="15.75" customHeight="1" x14ac:dyDescent="0.2"/>
    <row r="911" s="6" customFormat="1" ht="15.75" customHeight="1" x14ac:dyDescent="0.2"/>
    <row r="912" s="6" customFormat="1" ht="15.75" customHeight="1" x14ac:dyDescent="0.2"/>
    <row r="913" s="6" customFormat="1" ht="15.75" customHeight="1" x14ac:dyDescent="0.2"/>
    <row r="914" s="6" customFormat="1" ht="15.75" customHeight="1" x14ac:dyDescent="0.2"/>
    <row r="915" s="6" customFormat="1" ht="15.75" customHeight="1" x14ac:dyDescent="0.2"/>
    <row r="916" s="6" customFormat="1" ht="15.75" customHeight="1" x14ac:dyDescent="0.2"/>
    <row r="917" s="6" customFormat="1" ht="15.75" customHeight="1" x14ac:dyDescent="0.2"/>
    <row r="918" s="6" customFormat="1" ht="15.75" customHeight="1" x14ac:dyDescent="0.2"/>
    <row r="919" s="6" customFormat="1" ht="15.75" customHeight="1" x14ac:dyDescent="0.2"/>
    <row r="920" s="6" customFormat="1" ht="15.75" customHeight="1" x14ac:dyDescent="0.2"/>
    <row r="921" s="6" customFormat="1" ht="15.75" customHeight="1" x14ac:dyDescent="0.2"/>
    <row r="922" s="6" customFormat="1" ht="15.75" customHeight="1" x14ac:dyDescent="0.2"/>
    <row r="923" s="6" customFormat="1" ht="15.75" customHeight="1" x14ac:dyDescent="0.2"/>
    <row r="924" s="6" customFormat="1" ht="15.75" customHeight="1" x14ac:dyDescent="0.2"/>
    <row r="925" s="6" customFormat="1" ht="15.75" customHeight="1" x14ac:dyDescent="0.2"/>
    <row r="926" s="6" customFormat="1" ht="15.75" customHeight="1" x14ac:dyDescent="0.2"/>
    <row r="927" s="6" customFormat="1" ht="15.75" customHeight="1" x14ac:dyDescent="0.2"/>
    <row r="928" s="6" customFormat="1" ht="15.75" customHeight="1" x14ac:dyDescent="0.2"/>
    <row r="929" s="6" customFormat="1" ht="15.75" customHeight="1" x14ac:dyDescent="0.2"/>
    <row r="930" s="6" customFormat="1" ht="15.75" customHeight="1" x14ac:dyDescent="0.2"/>
    <row r="931" s="6" customFormat="1" ht="15.75" customHeight="1" x14ac:dyDescent="0.2"/>
    <row r="932" s="6" customFormat="1" ht="15.75" customHeight="1" x14ac:dyDescent="0.2"/>
    <row r="933" s="6" customFormat="1" ht="15.75" customHeight="1" x14ac:dyDescent="0.2"/>
    <row r="934" s="6" customFormat="1" ht="15.75" customHeight="1" x14ac:dyDescent="0.2"/>
    <row r="935" s="6" customFormat="1" ht="15.75" customHeight="1" x14ac:dyDescent="0.2"/>
    <row r="936" s="6" customFormat="1" ht="15.75" customHeight="1" x14ac:dyDescent="0.2"/>
    <row r="937" s="6" customFormat="1" ht="15.75" customHeight="1" x14ac:dyDescent="0.2"/>
    <row r="938" s="6" customFormat="1" ht="15.75" customHeight="1" x14ac:dyDescent="0.2"/>
    <row r="939" s="6" customFormat="1" ht="15.75" customHeight="1" x14ac:dyDescent="0.2"/>
    <row r="940" s="6" customFormat="1" ht="15.75" customHeight="1" x14ac:dyDescent="0.2"/>
    <row r="941" s="6" customFormat="1" ht="15.75" customHeight="1" x14ac:dyDescent="0.2"/>
    <row r="942" s="6" customFormat="1" ht="15.75" customHeight="1" x14ac:dyDescent="0.2"/>
    <row r="943" s="6" customFormat="1" ht="15.75" customHeight="1" x14ac:dyDescent="0.2"/>
    <row r="944" s="6" customFormat="1" ht="15.75" customHeight="1" x14ac:dyDescent="0.2"/>
    <row r="945" s="6" customFormat="1" ht="15.75" customHeight="1" x14ac:dyDescent="0.2"/>
    <row r="946" s="6" customFormat="1" ht="15.75" customHeight="1" x14ac:dyDescent="0.2"/>
    <row r="947" s="6" customFormat="1" ht="15.75" customHeight="1" x14ac:dyDescent="0.2"/>
    <row r="948" s="6" customFormat="1" ht="15.75" customHeight="1" x14ac:dyDescent="0.2"/>
    <row r="949" s="6" customFormat="1" ht="15.75" customHeight="1" x14ac:dyDescent="0.2"/>
    <row r="950" s="6" customFormat="1" ht="15.75" customHeight="1" x14ac:dyDescent="0.2"/>
    <row r="951" s="6" customFormat="1" ht="15.75" customHeight="1" x14ac:dyDescent="0.2"/>
    <row r="952" s="6" customFormat="1" ht="15.75" customHeight="1" x14ac:dyDescent="0.2"/>
    <row r="953" s="6" customFormat="1" ht="15.75" customHeight="1" x14ac:dyDescent="0.2"/>
    <row r="954" s="6" customFormat="1" ht="15.75" customHeight="1" x14ac:dyDescent="0.2"/>
    <row r="955" s="6" customFormat="1" ht="15.75" customHeight="1" x14ac:dyDescent="0.2"/>
    <row r="956" s="6" customFormat="1" ht="15.75" customHeight="1" x14ac:dyDescent="0.2"/>
    <row r="957" s="6" customFormat="1" ht="15.75" customHeight="1" x14ac:dyDescent="0.2"/>
    <row r="958" s="6" customFormat="1" ht="15.75" customHeight="1" x14ac:dyDescent="0.2"/>
    <row r="959" s="6" customFormat="1" ht="15.75" customHeight="1" x14ac:dyDescent="0.2"/>
    <row r="960" s="6" customFormat="1" ht="15.75" customHeight="1" x14ac:dyDescent="0.2"/>
    <row r="961" s="6" customFormat="1" ht="15.75" customHeight="1" x14ac:dyDescent="0.2"/>
    <row r="962" s="6" customFormat="1" ht="15.75" customHeight="1" x14ac:dyDescent="0.2"/>
    <row r="963" s="6" customFormat="1" ht="15.75" customHeight="1" x14ac:dyDescent="0.2"/>
    <row r="964" s="6" customFormat="1" ht="15.75" customHeight="1" x14ac:dyDescent="0.2"/>
    <row r="965" s="6" customFormat="1" ht="15.75" customHeight="1" x14ac:dyDescent="0.2"/>
    <row r="966" s="6" customFormat="1" ht="15.75" customHeight="1" x14ac:dyDescent="0.2"/>
    <row r="967" s="6" customFormat="1" ht="15.75" customHeight="1" x14ac:dyDescent="0.2"/>
    <row r="968" s="6" customFormat="1" ht="15.75" customHeight="1" x14ac:dyDescent="0.2"/>
    <row r="969" s="6" customFormat="1" ht="15.75" customHeight="1" x14ac:dyDescent="0.2"/>
    <row r="970" s="6" customFormat="1" ht="15.75" customHeight="1" x14ac:dyDescent="0.2"/>
    <row r="971" s="6" customFormat="1" ht="15.75" customHeight="1" x14ac:dyDescent="0.2"/>
    <row r="972" s="6" customFormat="1" ht="15.75" customHeight="1" x14ac:dyDescent="0.2"/>
    <row r="973" s="6" customFormat="1" ht="15.75" customHeight="1" x14ac:dyDescent="0.2"/>
    <row r="974" s="6" customFormat="1" ht="15.75" customHeight="1" x14ac:dyDescent="0.2"/>
    <row r="975" s="6" customFormat="1" ht="15.75" customHeight="1" x14ac:dyDescent="0.2"/>
    <row r="976" s="6" customFormat="1" ht="15.75" customHeight="1" x14ac:dyDescent="0.2"/>
    <row r="977" s="6" customFormat="1" ht="15.75" customHeight="1" x14ac:dyDescent="0.2"/>
    <row r="978" s="6" customFormat="1" ht="15.75" customHeight="1" x14ac:dyDescent="0.2"/>
    <row r="979" s="6" customFormat="1" ht="15.75" customHeight="1" x14ac:dyDescent="0.2"/>
    <row r="980" s="6" customFormat="1" ht="15.75" customHeight="1" x14ac:dyDescent="0.2"/>
    <row r="981" s="6" customFormat="1" ht="15.75" customHeight="1" x14ac:dyDescent="0.2"/>
    <row r="982" s="6" customFormat="1" ht="15.75" customHeight="1" x14ac:dyDescent="0.2"/>
    <row r="983" s="6" customFormat="1" ht="15.75" customHeight="1" x14ac:dyDescent="0.2"/>
    <row r="984" s="6" customFormat="1" ht="15.75" customHeight="1" x14ac:dyDescent="0.2"/>
    <row r="985" s="6" customFormat="1" ht="15.75" customHeight="1" x14ac:dyDescent="0.2"/>
    <row r="986" s="6" customFormat="1" ht="15.75" customHeight="1" x14ac:dyDescent="0.2"/>
    <row r="987" s="6" customFormat="1" ht="15.75" customHeight="1" x14ac:dyDescent="0.2"/>
    <row r="988" s="6" customFormat="1" ht="15.75" customHeight="1" x14ac:dyDescent="0.2"/>
    <row r="989" s="6" customFormat="1" ht="15.75" customHeight="1" x14ac:dyDescent="0.2"/>
    <row r="990" s="6" customFormat="1" ht="15.75" customHeight="1" x14ac:dyDescent="0.2"/>
    <row r="991" s="6" customFormat="1" ht="15.75" customHeight="1" x14ac:dyDescent="0.2"/>
    <row r="992" s="6" customFormat="1" ht="15.75" customHeight="1" x14ac:dyDescent="0.2"/>
    <row r="993" s="6" customFormat="1" ht="15.75" customHeight="1" x14ac:dyDescent="0.2"/>
    <row r="994" s="6" customFormat="1" ht="15.75" customHeight="1" x14ac:dyDescent="0.2"/>
    <row r="995" s="6" customFormat="1" ht="15.75" customHeight="1" x14ac:dyDescent="0.2"/>
    <row r="996" s="6" customFormat="1" ht="15.75" customHeight="1" x14ac:dyDescent="0.2"/>
    <row r="997" s="6" customFormat="1" ht="15.75" customHeight="1" x14ac:dyDescent="0.2"/>
    <row r="998" s="6" customFormat="1" ht="15.75" customHeight="1" x14ac:dyDescent="0.2"/>
    <row r="999" s="6" customFormat="1" ht="15.75" customHeight="1" x14ac:dyDescent="0.2"/>
    <row r="1000" s="6" customFormat="1" ht="15.75" customHeight="1" x14ac:dyDescent="0.2"/>
    <row r="1001" s="6" customFormat="1" ht="15.75" customHeight="1" x14ac:dyDescent="0.2"/>
    <row r="1002" s="6" customFormat="1" ht="15.75" customHeight="1" x14ac:dyDescent="0.2"/>
    <row r="1003" s="6" customFormat="1" ht="15.75" customHeight="1" x14ac:dyDescent="0.2"/>
  </sheetData>
  <conditionalFormatting sqref="A43:B43 A48 A55:A56 T48:V48 T45:V46 T43:V43 T39:V41 T69:V79 U35:V38 B33:B34 A36:B41 A45:B45 B52:B54 B59 A69:A72 C69:S72 F73:S79 B61:B128 A65:V67 A102:V1003 A10:A11 C10:V11 S9 B9:B11 A46">
    <cfRule type="cellIs" dxfId="35" priority="1" operator="equal">
      <formula>"N/A"</formula>
    </cfRule>
  </conditionalFormatting>
  <conditionalFormatting sqref="J9">
    <cfRule type="cellIs" dxfId="34" priority="2" operator="equal">
      <formula>"N/A"</formula>
    </cfRule>
  </conditionalFormatting>
  <conditionalFormatting sqref="F9:G9">
    <cfRule type="cellIs" dxfId="33" priority="3" operator="equal">
      <formula>"N/A"</formula>
    </cfRule>
  </conditionalFormatting>
  <conditionalFormatting sqref="H9">
    <cfRule type="cellIs" dxfId="32" priority="4" operator="equal">
      <formula>"N/A"</formula>
    </cfRule>
  </conditionalFormatting>
  <conditionalFormatting sqref="I9">
    <cfRule type="cellIs" dxfId="31" priority="5" operator="equal">
      <formula>"N/A"</formula>
    </cfRule>
  </conditionalFormatting>
  <conditionalFormatting sqref="L9">
    <cfRule type="cellIs" dxfId="30" priority="6" operator="equal">
      <formula>"N/A"</formula>
    </cfRule>
  </conditionalFormatting>
  <conditionalFormatting sqref="K9">
    <cfRule type="cellIs" dxfId="29" priority="7" operator="equal">
      <formula>"N/A"</formula>
    </cfRule>
  </conditionalFormatting>
  <conditionalFormatting sqref="M9">
    <cfRule type="cellIs" dxfId="28" priority="8" operator="equal">
      <formula>"N/A"</formula>
    </cfRule>
  </conditionalFormatting>
  <conditionalFormatting sqref="N9">
    <cfRule type="cellIs" dxfId="27" priority="9" operator="equal">
      <formula>"N/A"</formula>
    </cfRule>
  </conditionalFormatting>
  <conditionalFormatting sqref="O9">
    <cfRule type="cellIs" dxfId="26" priority="10" operator="equal">
      <formula>"N/A"</formula>
    </cfRule>
  </conditionalFormatting>
  <conditionalFormatting sqref="P9">
    <cfRule type="cellIs" dxfId="25" priority="11" operator="equal">
      <formula>"N/A"</formula>
    </cfRule>
  </conditionalFormatting>
  <conditionalFormatting sqref="Q9">
    <cfRule type="cellIs" dxfId="24" priority="12" operator="equal">
      <formula>"N/A"</formula>
    </cfRule>
  </conditionalFormatting>
  <conditionalFormatting sqref="R9">
    <cfRule type="cellIs" dxfId="23" priority="13" operator="equal">
      <formula>"N/A"</formula>
    </cfRule>
  </conditionalFormatting>
  <conditionalFormatting sqref="A42:B42 T42:V42">
    <cfRule type="cellIs" dxfId="22" priority="15" operator="equal">
      <formula>"N/A"</formula>
    </cfRule>
  </conditionalFormatting>
  <conditionalFormatting sqref="A44:B44 T44:V44">
    <cfRule type="cellIs" dxfId="21" priority="16" operator="equal">
      <formula>"N/A"</formula>
    </cfRule>
  </conditionalFormatting>
  <conditionalFormatting sqref="A47 T47:V47">
    <cfRule type="cellIs" dxfId="20" priority="17" operator="equal">
      <formula>"N/A"</formula>
    </cfRule>
  </conditionalFormatting>
  <conditionalFormatting sqref="A49:B49 T49:V49">
    <cfRule type="cellIs" dxfId="19" priority="18" operator="equal">
      <formula>"N/A"</formula>
    </cfRule>
  </conditionalFormatting>
  <conditionalFormatting sqref="A58 T58:V58">
    <cfRule type="cellIs" dxfId="18" priority="19" operator="equal">
      <formula>"N/A"</formula>
    </cfRule>
  </conditionalFormatting>
  <conditionalFormatting sqref="T54:V54">
    <cfRule type="cellIs" dxfId="17" priority="20" operator="equal">
      <formula>"N/A"</formula>
    </cfRule>
  </conditionalFormatting>
  <conditionalFormatting sqref="A73:E80">
    <cfRule type="cellIs" dxfId="16" priority="21" operator="equal">
      <formula>"N/A"</formula>
    </cfRule>
  </conditionalFormatting>
  <conditionalFormatting sqref="B9:B10">
    <cfRule type="cellIs" dxfId="15" priority="22" operator="equal">
      <formula>"N/A"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baseColWidth="10" defaultColWidth="14.5" defaultRowHeight="15" customHeight="1" x14ac:dyDescent="0.2"/>
  <cols>
    <col min="1" max="1" width="41.1640625" style="6" customWidth="1"/>
    <col min="2" max="2" width="20.6640625" style="6" customWidth="1"/>
    <col min="3" max="3" width="17" style="6" customWidth="1"/>
    <col min="4" max="4" width="15" style="6" customWidth="1"/>
    <col min="5" max="5" width="16.6640625" style="6" customWidth="1"/>
    <col min="6" max="6" width="17.6640625" style="6" customWidth="1"/>
    <col min="7" max="7" width="16.6640625" style="6" customWidth="1"/>
    <col min="8" max="8" width="13.83203125" style="6" customWidth="1"/>
    <col min="9" max="9" width="15.83203125" style="6" customWidth="1"/>
    <col min="10" max="10" width="17.5" style="6" customWidth="1"/>
    <col min="11" max="11" width="18" style="6" customWidth="1"/>
    <col min="12" max="12" width="15" style="6" customWidth="1"/>
    <col min="13" max="13" width="14.83203125" style="6" customWidth="1"/>
    <col min="14" max="15" width="15" style="6" customWidth="1"/>
    <col min="16" max="17" width="16.6640625" style="6" customWidth="1"/>
    <col min="18" max="18" width="15" style="6" customWidth="1"/>
    <col min="19" max="19" width="20.6640625" style="6" customWidth="1"/>
    <col min="20" max="26" width="11.5" style="6" customWidth="1"/>
    <col min="27" max="16384" width="14.5" style="6"/>
  </cols>
  <sheetData>
    <row r="1" spans="1:26" ht="12.75" customHeight="1" x14ac:dyDescent="0.3">
      <c r="A1" s="59" t="s">
        <v>109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6" s="23" customFormat="1" ht="16" customHeight="1" x14ac:dyDescent="0.2">
      <c r="A2" s="62" t="s">
        <v>110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6" s="23" customFormat="1" ht="16" customHeight="1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6" s="23" customFormat="1" ht="16" customHeight="1" x14ac:dyDescent="0.2">
      <c r="A4" s="61" t="s">
        <v>111</v>
      </c>
      <c r="B4" s="44"/>
      <c r="C4" s="45"/>
      <c r="D4" s="45"/>
      <c r="E4" s="26"/>
      <c r="F4" s="26"/>
      <c r="G4" s="26"/>
      <c r="H4" s="26"/>
      <c r="I4" s="26"/>
      <c r="J4" s="44"/>
      <c r="K4" s="26"/>
      <c r="L4" s="26"/>
      <c r="M4" s="26"/>
      <c r="N4" s="26"/>
      <c r="O4" s="26"/>
      <c r="P4" s="44"/>
      <c r="Q4" s="44"/>
      <c r="R4" s="26"/>
      <c r="S4" s="44"/>
    </row>
    <row r="5" spans="1:26" s="5" customFormat="1" ht="19" customHeight="1" thickBot="1" x14ac:dyDescent="0.25">
      <c r="A5" s="3" t="s">
        <v>83</v>
      </c>
      <c r="B5" s="4" t="s">
        <v>20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17</v>
      </c>
      <c r="R5" s="4" t="s">
        <v>18</v>
      </c>
      <c r="S5" s="4" t="s">
        <v>19</v>
      </c>
      <c r="T5" s="4"/>
      <c r="U5" s="4"/>
      <c r="V5" s="4"/>
      <c r="W5" s="4"/>
    </row>
    <row r="6" spans="1:26" s="23" customFormat="1" ht="16" customHeight="1" thickTop="1" x14ac:dyDescent="0.2">
      <c r="A6" s="54" t="s">
        <v>112</v>
      </c>
      <c r="B6" s="44" t="s">
        <v>116</v>
      </c>
      <c r="C6" s="44" t="s">
        <v>105</v>
      </c>
      <c r="D6" s="44" t="s">
        <v>107</v>
      </c>
      <c r="E6" s="44" t="s">
        <v>107</v>
      </c>
      <c r="F6" s="44" t="s">
        <v>107</v>
      </c>
      <c r="G6" s="44" t="s">
        <v>107</v>
      </c>
      <c r="H6" s="44" t="s">
        <v>113</v>
      </c>
      <c r="I6" s="44" t="s">
        <v>113</v>
      </c>
      <c r="J6" s="44" t="s">
        <v>113</v>
      </c>
      <c r="K6" s="44" t="s">
        <v>107</v>
      </c>
      <c r="L6" s="44" t="s">
        <v>114</v>
      </c>
      <c r="M6" s="44" t="s">
        <v>113</v>
      </c>
      <c r="N6" s="44" t="s">
        <v>113</v>
      </c>
      <c r="O6" s="44" t="s">
        <v>113</v>
      </c>
      <c r="P6" s="44" t="s">
        <v>107</v>
      </c>
      <c r="Q6" s="44" t="s">
        <v>115</v>
      </c>
      <c r="R6" s="44" t="s">
        <v>113</v>
      </c>
      <c r="S6" s="44" t="s">
        <v>113</v>
      </c>
    </row>
    <row r="7" spans="1:26" s="23" customFormat="1" ht="16" customHeight="1" x14ac:dyDescent="0.2">
      <c r="A7" s="54" t="s">
        <v>117</v>
      </c>
      <c r="B7" s="53">
        <v>1</v>
      </c>
      <c r="C7" s="53">
        <v>1000</v>
      </c>
      <c r="D7" s="53">
        <v>10</v>
      </c>
      <c r="E7" s="53">
        <v>10</v>
      </c>
      <c r="F7" s="53">
        <v>15</v>
      </c>
      <c r="G7" s="53">
        <v>15</v>
      </c>
      <c r="H7" s="53">
        <v>25</v>
      </c>
      <c r="I7" s="53">
        <v>25</v>
      </c>
      <c r="J7" s="53">
        <v>10</v>
      </c>
      <c r="K7" s="53">
        <v>10</v>
      </c>
      <c r="L7" s="53">
        <v>10</v>
      </c>
      <c r="M7" s="53">
        <v>1000</v>
      </c>
      <c r="N7" s="53">
        <v>25</v>
      </c>
      <c r="O7" s="53">
        <v>25</v>
      </c>
      <c r="P7" s="53">
        <v>10</v>
      </c>
      <c r="Q7" s="53">
        <v>20</v>
      </c>
      <c r="R7" s="53">
        <v>1000</v>
      </c>
      <c r="S7" s="53">
        <v>1100</v>
      </c>
    </row>
    <row r="8" spans="1:26" s="23" customFormat="1" ht="16" customHeight="1" x14ac:dyDescent="0.2">
      <c r="A8" s="54" t="s">
        <v>118</v>
      </c>
      <c r="B8" s="49">
        <v>1</v>
      </c>
      <c r="C8" s="49">
        <v>5</v>
      </c>
      <c r="D8" s="49">
        <v>1</v>
      </c>
      <c r="E8" s="49">
        <v>1</v>
      </c>
      <c r="F8" s="49">
        <v>2</v>
      </c>
      <c r="G8" s="49">
        <v>2</v>
      </c>
      <c r="H8" s="49">
        <v>1</v>
      </c>
      <c r="I8" s="49">
        <v>1</v>
      </c>
      <c r="J8" s="49">
        <v>1</v>
      </c>
      <c r="K8" s="49">
        <v>1</v>
      </c>
      <c r="L8" s="49">
        <v>1</v>
      </c>
      <c r="M8" s="49">
        <v>1</v>
      </c>
      <c r="N8" s="49">
        <v>1</v>
      </c>
      <c r="O8" s="49">
        <v>1</v>
      </c>
      <c r="P8" s="49">
        <v>1</v>
      </c>
      <c r="Q8" s="49">
        <v>2</v>
      </c>
      <c r="R8" s="49">
        <v>1</v>
      </c>
      <c r="S8" s="49">
        <v>2</v>
      </c>
      <c r="T8" s="63"/>
      <c r="U8" s="63"/>
      <c r="V8" s="63"/>
      <c r="W8" s="63"/>
    </row>
    <row r="9" spans="1:26" s="23" customFormat="1" ht="16" customHeight="1" x14ac:dyDescent="0.2">
      <c r="A9" s="64" t="s">
        <v>119</v>
      </c>
      <c r="B9" s="65">
        <v>1</v>
      </c>
      <c r="C9" s="65">
        <f t="shared" ref="C9:S9" si="0">C8/C7</f>
        <v>5.0000000000000001E-3</v>
      </c>
      <c r="D9" s="65">
        <f t="shared" si="0"/>
        <v>0.1</v>
      </c>
      <c r="E9" s="65">
        <f t="shared" si="0"/>
        <v>0.1</v>
      </c>
      <c r="F9" s="65">
        <f t="shared" si="0"/>
        <v>0.13333333333333333</v>
      </c>
      <c r="G9" s="65">
        <f t="shared" si="0"/>
        <v>0.13333333333333333</v>
      </c>
      <c r="H9" s="65">
        <f t="shared" si="0"/>
        <v>0.04</v>
      </c>
      <c r="I9" s="65">
        <f t="shared" si="0"/>
        <v>0.04</v>
      </c>
      <c r="J9" s="65">
        <f t="shared" si="0"/>
        <v>0.1</v>
      </c>
      <c r="K9" s="65">
        <f t="shared" si="0"/>
        <v>0.1</v>
      </c>
      <c r="L9" s="65">
        <f t="shared" si="0"/>
        <v>0.1</v>
      </c>
      <c r="M9" s="65">
        <f t="shared" si="0"/>
        <v>1E-3</v>
      </c>
      <c r="N9" s="65">
        <f t="shared" si="0"/>
        <v>0.04</v>
      </c>
      <c r="O9" s="65">
        <f t="shared" si="0"/>
        <v>0.04</v>
      </c>
      <c r="P9" s="65">
        <f t="shared" si="0"/>
        <v>0.1</v>
      </c>
      <c r="Q9" s="65">
        <f t="shared" si="0"/>
        <v>0.1</v>
      </c>
      <c r="R9" s="65">
        <f t="shared" si="0"/>
        <v>1E-3</v>
      </c>
      <c r="S9" s="65">
        <f t="shared" si="0"/>
        <v>1.8181818181818182E-3</v>
      </c>
      <c r="T9" s="66"/>
      <c r="U9" s="66"/>
      <c r="V9" s="66"/>
      <c r="W9" s="66"/>
      <c r="X9" s="66"/>
      <c r="Y9" s="66"/>
      <c r="Z9" s="66"/>
    </row>
    <row r="10" spans="1:26" s="23" customFormat="1" ht="16" customHeight="1" x14ac:dyDescent="0.2">
      <c r="A10" s="67" t="s">
        <v>120</v>
      </c>
      <c r="B10" s="68">
        <v>1</v>
      </c>
      <c r="C10" s="68">
        <f t="shared" ref="C10:S10" si="1">C7/C8</f>
        <v>200</v>
      </c>
      <c r="D10" s="68">
        <f t="shared" si="1"/>
        <v>10</v>
      </c>
      <c r="E10" s="68">
        <f t="shared" si="1"/>
        <v>10</v>
      </c>
      <c r="F10" s="68">
        <f t="shared" si="1"/>
        <v>7.5</v>
      </c>
      <c r="G10" s="68">
        <f t="shared" si="1"/>
        <v>7.5</v>
      </c>
      <c r="H10" s="68">
        <f t="shared" si="1"/>
        <v>25</v>
      </c>
      <c r="I10" s="68">
        <f t="shared" si="1"/>
        <v>25</v>
      </c>
      <c r="J10" s="68">
        <f t="shared" si="1"/>
        <v>10</v>
      </c>
      <c r="K10" s="68">
        <f t="shared" si="1"/>
        <v>10</v>
      </c>
      <c r="L10" s="68">
        <f t="shared" si="1"/>
        <v>10</v>
      </c>
      <c r="M10" s="68">
        <f t="shared" si="1"/>
        <v>1000</v>
      </c>
      <c r="N10" s="68">
        <f t="shared" si="1"/>
        <v>25</v>
      </c>
      <c r="O10" s="68">
        <f t="shared" si="1"/>
        <v>25</v>
      </c>
      <c r="P10" s="68">
        <f t="shared" si="1"/>
        <v>10</v>
      </c>
      <c r="Q10" s="68">
        <f t="shared" si="1"/>
        <v>10</v>
      </c>
      <c r="R10" s="68">
        <f t="shared" si="1"/>
        <v>1000</v>
      </c>
      <c r="S10" s="68">
        <f t="shared" si="1"/>
        <v>550</v>
      </c>
      <c r="T10" s="69"/>
      <c r="U10" s="69"/>
      <c r="V10" s="69"/>
      <c r="W10" s="69"/>
      <c r="X10" s="69"/>
      <c r="Y10" s="69"/>
      <c r="Z10" s="69"/>
    </row>
    <row r="11" spans="1:26" s="23" customFormat="1" ht="16" customHeight="1" x14ac:dyDescent="0.2">
      <c r="A11" s="5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26" s="23" customFormat="1" ht="16" customHeight="1" x14ac:dyDescent="0.2">
      <c r="A12" s="54" t="s">
        <v>121</v>
      </c>
      <c r="B12" s="44" t="s">
        <v>74</v>
      </c>
      <c r="C12" s="44" t="s">
        <v>107</v>
      </c>
      <c r="D12" s="44" t="s">
        <v>36</v>
      </c>
      <c r="E12" s="44" t="s">
        <v>36</v>
      </c>
      <c r="F12" s="44" t="s">
        <v>36</v>
      </c>
      <c r="G12" s="44" t="s">
        <v>36</v>
      </c>
      <c r="H12" s="44" t="s">
        <v>36</v>
      </c>
      <c r="I12" s="44" t="s">
        <v>36</v>
      </c>
      <c r="J12" s="44" t="s">
        <v>36</v>
      </c>
      <c r="K12" s="44" t="s">
        <v>113</v>
      </c>
      <c r="L12" s="44" t="s">
        <v>36</v>
      </c>
      <c r="M12" s="44" t="s">
        <v>36</v>
      </c>
      <c r="N12" s="44" t="s">
        <v>36</v>
      </c>
      <c r="O12" s="44" t="s">
        <v>36</v>
      </c>
      <c r="P12" s="44" t="s">
        <v>122</v>
      </c>
      <c r="Q12" s="44" t="s">
        <v>113</v>
      </c>
      <c r="R12" s="44" t="s">
        <v>36</v>
      </c>
      <c r="S12" s="44" t="s">
        <v>36</v>
      </c>
    </row>
    <row r="13" spans="1:26" s="23" customFormat="1" ht="16" customHeight="1" x14ac:dyDescent="0.2">
      <c r="A13" s="54" t="s">
        <v>123</v>
      </c>
      <c r="B13" s="43">
        <v>1</v>
      </c>
      <c r="C13" s="44">
        <v>11</v>
      </c>
      <c r="D13" s="44" t="s">
        <v>36</v>
      </c>
      <c r="E13" s="44" t="s">
        <v>36</v>
      </c>
      <c r="F13" s="44" t="s">
        <v>36</v>
      </c>
      <c r="G13" s="44" t="s">
        <v>36</v>
      </c>
      <c r="H13" s="44" t="s">
        <v>36</v>
      </c>
      <c r="I13" s="44" t="s">
        <v>36</v>
      </c>
      <c r="J13" s="44" t="s">
        <v>36</v>
      </c>
      <c r="K13" s="44">
        <v>300</v>
      </c>
      <c r="L13" s="44" t="s">
        <v>36</v>
      </c>
      <c r="M13" s="49" t="s">
        <v>36</v>
      </c>
      <c r="N13" s="49" t="s">
        <v>36</v>
      </c>
      <c r="O13" s="49" t="s">
        <v>36</v>
      </c>
      <c r="P13" s="43">
        <v>10000</v>
      </c>
      <c r="Q13" s="43">
        <v>4200</v>
      </c>
      <c r="R13" s="49" t="s">
        <v>36</v>
      </c>
      <c r="S13" s="49" t="s">
        <v>36</v>
      </c>
    </row>
    <row r="14" spans="1:26" s="23" customFormat="1" ht="16" customHeight="1" x14ac:dyDescent="0.2">
      <c r="A14" s="70" t="s">
        <v>124</v>
      </c>
      <c r="B14" s="71">
        <v>5</v>
      </c>
      <c r="C14" s="49">
        <v>1</v>
      </c>
      <c r="D14" s="44" t="s">
        <v>36</v>
      </c>
      <c r="E14" s="44" t="s">
        <v>36</v>
      </c>
      <c r="F14" s="44" t="s">
        <v>36</v>
      </c>
      <c r="G14" s="44" t="s">
        <v>36</v>
      </c>
      <c r="H14" s="44" t="s">
        <v>36</v>
      </c>
      <c r="I14" s="44" t="s">
        <v>36</v>
      </c>
      <c r="J14" s="71" t="s">
        <v>36</v>
      </c>
      <c r="K14" s="72">
        <v>9</v>
      </c>
      <c r="L14" s="73" t="s">
        <v>36</v>
      </c>
      <c r="M14" s="71" t="s">
        <v>36</v>
      </c>
      <c r="N14" s="71" t="s">
        <v>36</v>
      </c>
      <c r="O14" s="71" t="s">
        <v>36</v>
      </c>
      <c r="P14" s="71">
        <f>100</f>
        <v>100</v>
      </c>
      <c r="Q14" s="71">
        <v>55</v>
      </c>
      <c r="R14" s="71" t="s">
        <v>36</v>
      </c>
      <c r="S14" s="71" t="s">
        <v>36</v>
      </c>
    </row>
    <row r="15" spans="1:26" s="23" customFormat="1" ht="16" customHeight="1" x14ac:dyDescent="0.2">
      <c r="A15" s="64" t="s">
        <v>125</v>
      </c>
      <c r="B15" s="65">
        <f>IF(B13="N/A","",(B14*B9)/B13)</f>
        <v>5</v>
      </c>
      <c r="C15" s="65">
        <f t="shared" ref="C15:J15" si="2">IF(C13="N/A","",C14/C13)</f>
        <v>9.0909090909090912E-2</v>
      </c>
      <c r="D15" s="65" t="str">
        <f t="shared" si="2"/>
        <v/>
      </c>
      <c r="E15" s="65" t="str">
        <f t="shared" si="2"/>
        <v/>
      </c>
      <c r="F15" s="65" t="str">
        <f t="shared" si="2"/>
        <v/>
      </c>
      <c r="G15" s="65" t="str">
        <f t="shared" si="2"/>
        <v/>
      </c>
      <c r="H15" s="65" t="str">
        <f t="shared" si="2"/>
        <v/>
      </c>
      <c r="I15" s="65" t="str">
        <f t="shared" si="2"/>
        <v/>
      </c>
      <c r="J15" s="65" t="str">
        <f t="shared" si="2"/>
        <v/>
      </c>
      <c r="K15" s="74">
        <f>IF(K13="N/A","",(K14*K9)/K13)</f>
        <v>3.0000000000000001E-3</v>
      </c>
      <c r="L15" s="65" t="str">
        <f t="shared" ref="L15:O15" si="3">IF(L13="N/A","",L14/L13)</f>
        <v/>
      </c>
      <c r="M15" s="65" t="str">
        <f t="shared" si="3"/>
        <v/>
      </c>
      <c r="N15" s="65" t="str">
        <f t="shared" si="3"/>
        <v/>
      </c>
      <c r="O15" s="65" t="str">
        <f t="shared" si="3"/>
        <v/>
      </c>
      <c r="P15" s="74">
        <f t="shared" ref="P15:Q15" si="4">IF(P13="N/A","",(P14*P9)/P13)</f>
        <v>1E-3</v>
      </c>
      <c r="Q15" s="74">
        <f t="shared" si="4"/>
        <v>1.3095238095238095E-3</v>
      </c>
      <c r="R15" s="65" t="s">
        <v>36</v>
      </c>
      <c r="S15" s="65" t="s">
        <v>36</v>
      </c>
      <c r="T15" s="66"/>
      <c r="U15" s="66"/>
      <c r="V15" s="66"/>
      <c r="W15" s="66"/>
      <c r="X15" s="66"/>
      <c r="Y15" s="66"/>
      <c r="Z15" s="66"/>
    </row>
    <row r="16" spans="1:26" s="23" customFormat="1" ht="16" customHeight="1" x14ac:dyDescent="0.2">
      <c r="A16" s="75" t="s">
        <v>120</v>
      </c>
      <c r="B16" s="76">
        <f>IF(B12="N/A",0,B13/B14)</f>
        <v>0.2</v>
      </c>
      <c r="C16" s="76">
        <f t="shared" ref="C16:S16" si="5">IF(C12="N/A",0,C13/C14)</f>
        <v>11</v>
      </c>
      <c r="D16" s="76">
        <f t="shared" si="5"/>
        <v>0</v>
      </c>
      <c r="E16" s="76">
        <f t="shared" si="5"/>
        <v>0</v>
      </c>
      <c r="F16" s="76">
        <f t="shared" si="5"/>
        <v>0</v>
      </c>
      <c r="G16" s="76">
        <f t="shared" si="5"/>
        <v>0</v>
      </c>
      <c r="H16" s="76">
        <f t="shared" si="5"/>
        <v>0</v>
      </c>
      <c r="I16" s="76">
        <f t="shared" si="5"/>
        <v>0</v>
      </c>
      <c r="J16" s="76">
        <f t="shared" si="5"/>
        <v>0</v>
      </c>
      <c r="K16" s="76">
        <f t="shared" si="5"/>
        <v>33.333333333333336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100</v>
      </c>
      <c r="Q16" s="76">
        <f t="shared" si="5"/>
        <v>76.36363636363636</v>
      </c>
      <c r="R16" s="76">
        <f t="shared" si="5"/>
        <v>0</v>
      </c>
      <c r="S16" s="76">
        <f t="shared" si="5"/>
        <v>0</v>
      </c>
      <c r="T16" s="66"/>
      <c r="U16" s="66"/>
      <c r="V16" s="66"/>
      <c r="W16" s="66"/>
      <c r="X16" s="66"/>
      <c r="Y16" s="66"/>
      <c r="Z16" s="66"/>
    </row>
    <row r="17" spans="1:26" s="23" customFormat="1" ht="16" customHeight="1" x14ac:dyDescent="0.2">
      <c r="A17" s="54"/>
      <c r="B17" s="44"/>
      <c r="C17" s="49"/>
      <c r="D17" s="44"/>
      <c r="E17" s="44"/>
      <c r="F17" s="44"/>
      <c r="G17" s="44"/>
      <c r="H17" s="44"/>
      <c r="I17" s="44"/>
      <c r="J17" s="44"/>
      <c r="K17" s="77"/>
      <c r="L17" s="49"/>
      <c r="M17" s="44"/>
      <c r="N17" s="44"/>
      <c r="O17" s="44"/>
      <c r="P17" s="77"/>
      <c r="Q17" s="77"/>
      <c r="R17" s="44"/>
      <c r="S17" s="44"/>
    </row>
    <row r="18" spans="1:26" s="23" customFormat="1" ht="16" customHeight="1" x14ac:dyDescent="0.2">
      <c r="A18" s="54" t="s">
        <v>126</v>
      </c>
      <c r="B18" s="26" t="s">
        <v>77</v>
      </c>
      <c r="C18" s="44" t="s">
        <v>127</v>
      </c>
      <c r="D18" s="44" t="s">
        <v>36</v>
      </c>
      <c r="E18" s="44" t="s">
        <v>36</v>
      </c>
      <c r="F18" s="44" t="s">
        <v>36</v>
      </c>
      <c r="G18" s="44" t="s">
        <v>36</v>
      </c>
      <c r="H18" s="44" t="s">
        <v>36</v>
      </c>
      <c r="I18" s="44" t="s">
        <v>36</v>
      </c>
      <c r="J18" s="44" t="s">
        <v>36</v>
      </c>
      <c r="K18" s="44" t="s">
        <v>36</v>
      </c>
      <c r="L18" s="44" t="s">
        <v>36</v>
      </c>
      <c r="M18" s="44" t="s">
        <v>36</v>
      </c>
      <c r="N18" s="44" t="s">
        <v>36</v>
      </c>
      <c r="O18" s="44" t="s">
        <v>36</v>
      </c>
      <c r="P18" s="44" t="s">
        <v>128</v>
      </c>
      <c r="Q18" s="44" t="s">
        <v>129</v>
      </c>
      <c r="R18" s="44" t="s">
        <v>36</v>
      </c>
      <c r="S18" s="44" t="s">
        <v>36</v>
      </c>
    </row>
    <row r="19" spans="1:26" s="23" customFormat="1" ht="16" customHeight="1" x14ac:dyDescent="0.2">
      <c r="A19" s="54" t="s">
        <v>123</v>
      </c>
      <c r="B19" s="44">
        <v>3664</v>
      </c>
      <c r="C19" s="43">
        <v>30</v>
      </c>
      <c r="D19" s="49" t="s">
        <v>36</v>
      </c>
      <c r="E19" s="49" t="s">
        <v>36</v>
      </c>
      <c r="F19" s="49" t="s">
        <v>36</v>
      </c>
      <c r="G19" s="49" t="s">
        <v>36</v>
      </c>
      <c r="H19" s="49" t="s">
        <v>36</v>
      </c>
      <c r="I19" s="49" t="s">
        <v>36</v>
      </c>
      <c r="J19" s="49" t="s">
        <v>36</v>
      </c>
      <c r="K19" s="49" t="s">
        <v>36</v>
      </c>
      <c r="L19" s="49" t="s">
        <v>36</v>
      </c>
      <c r="M19" s="49" t="s">
        <v>36</v>
      </c>
      <c r="N19" s="49" t="s">
        <v>36</v>
      </c>
      <c r="O19" s="49" t="s">
        <v>36</v>
      </c>
      <c r="P19" s="49">
        <v>5</v>
      </c>
      <c r="Q19" s="43">
        <v>3200</v>
      </c>
      <c r="R19" s="49" t="s">
        <v>36</v>
      </c>
      <c r="S19" s="49" t="s">
        <v>36</v>
      </c>
    </row>
    <row r="20" spans="1:26" s="23" customFormat="1" ht="16" customHeight="1" x14ac:dyDescent="0.2">
      <c r="A20" s="70" t="s">
        <v>130</v>
      </c>
      <c r="B20" s="49">
        <v>5</v>
      </c>
      <c r="C20" s="71">
        <v>6</v>
      </c>
      <c r="D20" s="71" t="s">
        <v>36</v>
      </c>
      <c r="E20" s="71" t="s">
        <v>36</v>
      </c>
      <c r="F20" s="71" t="s">
        <v>36</v>
      </c>
      <c r="G20" s="71" t="s">
        <v>36</v>
      </c>
      <c r="H20" s="71" t="s">
        <v>36</v>
      </c>
      <c r="I20" s="71" t="s">
        <v>36</v>
      </c>
      <c r="J20" s="71" t="s">
        <v>36</v>
      </c>
      <c r="K20" s="71" t="s">
        <v>36</v>
      </c>
      <c r="L20" s="71" t="s">
        <v>36</v>
      </c>
      <c r="M20" s="71" t="s">
        <v>36</v>
      </c>
      <c r="N20" s="71" t="s">
        <v>36</v>
      </c>
      <c r="O20" s="71" t="s">
        <v>36</v>
      </c>
      <c r="P20" s="71">
        <v>12</v>
      </c>
      <c r="Q20" s="71">
        <v>55</v>
      </c>
      <c r="R20" s="71" t="s">
        <v>36</v>
      </c>
      <c r="S20" s="71" t="s">
        <v>36</v>
      </c>
      <c r="T20" s="54"/>
      <c r="U20" s="54"/>
      <c r="V20" s="54"/>
      <c r="W20" s="54"/>
    </row>
    <row r="21" spans="1:26" s="23" customFormat="1" ht="16" customHeight="1" x14ac:dyDescent="0.2">
      <c r="A21" s="64" t="s">
        <v>125</v>
      </c>
      <c r="B21" s="74">
        <f>IF(B19="N/A","",(B20*B$9)/B19)</f>
        <v>1.3646288209606986E-3</v>
      </c>
      <c r="C21" s="74">
        <f t="shared" ref="C21:S21" si="6">IF(C19="N/A","",(C20*C$9)/C19)</f>
        <v>1E-3</v>
      </c>
      <c r="D21" s="65" t="str">
        <f t="shared" si="6"/>
        <v/>
      </c>
      <c r="E21" s="65" t="str">
        <f t="shared" si="6"/>
        <v/>
      </c>
      <c r="F21" s="65" t="str">
        <f t="shared" si="6"/>
        <v/>
      </c>
      <c r="G21" s="65" t="str">
        <f t="shared" si="6"/>
        <v/>
      </c>
      <c r="H21" s="65" t="str">
        <f t="shared" si="6"/>
        <v/>
      </c>
      <c r="I21" s="65" t="str">
        <f t="shared" si="6"/>
        <v/>
      </c>
      <c r="J21" s="65" t="str">
        <f t="shared" si="6"/>
        <v/>
      </c>
      <c r="K21" s="65" t="str">
        <f t="shared" si="6"/>
        <v/>
      </c>
      <c r="L21" s="65" t="str">
        <f t="shared" si="6"/>
        <v/>
      </c>
      <c r="M21" s="65" t="str">
        <f t="shared" si="6"/>
        <v/>
      </c>
      <c r="N21" s="65" t="str">
        <f t="shared" si="6"/>
        <v/>
      </c>
      <c r="O21" s="65" t="str">
        <f t="shared" si="6"/>
        <v/>
      </c>
      <c r="P21" s="65">
        <f t="shared" si="6"/>
        <v>0.24000000000000005</v>
      </c>
      <c r="Q21" s="74">
        <f t="shared" si="6"/>
        <v>1.71875E-3</v>
      </c>
      <c r="R21" s="74" t="str">
        <f t="shared" si="6"/>
        <v/>
      </c>
      <c r="S21" s="74" t="str">
        <f t="shared" si="6"/>
        <v/>
      </c>
      <c r="T21" s="66"/>
      <c r="U21" s="66"/>
      <c r="V21" s="66"/>
      <c r="W21" s="66"/>
      <c r="X21" s="66"/>
      <c r="Y21" s="66"/>
      <c r="Z21" s="66"/>
    </row>
    <row r="22" spans="1:26" s="23" customFormat="1" ht="16" customHeight="1" x14ac:dyDescent="0.2">
      <c r="A22" s="75" t="s">
        <v>120</v>
      </c>
      <c r="B22" s="78">
        <f>IF(B18="N/A",0,B19/B20)</f>
        <v>732.8</v>
      </c>
      <c r="C22" s="78">
        <f t="shared" ref="C22:O22" si="7">IF(C18="N/A",0,C19/C20)</f>
        <v>5</v>
      </c>
      <c r="D22" s="78">
        <f t="shared" si="7"/>
        <v>0</v>
      </c>
      <c r="E22" s="78">
        <f t="shared" si="7"/>
        <v>0</v>
      </c>
      <c r="F22" s="78">
        <f t="shared" si="7"/>
        <v>0</v>
      </c>
      <c r="G22" s="78">
        <f t="shared" si="7"/>
        <v>0</v>
      </c>
      <c r="H22" s="78">
        <f t="shared" si="7"/>
        <v>0</v>
      </c>
      <c r="I22" s="78">
        <f t="shared" si="7"/>
        <v>0</v>
      </c>
      <c r="J22" s="78">
        <f t="shared" si="7"/>
        <v>0</v>
      </c>
      <c r="K22" s="78">
        <f t="shared" si="7"/>
        <v>0</v>
      </c>
      <c r="L22" s="78">
        <f t="shared" si="7"/>
        <v>0</v>
      </c>
      <c r="M22" s="78">
        <f t="shared" si="7"/>
        <v>0</v>
      </c>
      <c r="N22" s="78">
        <f t="shared" si="7"/>
        <v>0</v>
      </c>
      <c r="O22" s="78">
        <f t="shared" si="7"/>
        <v>0</v>
      </c>
      <c r="P22" s="78">
        <f>IF(P19="N/A",0,P19/P20)</f>
        <v>0.41666666666666669</v>
      </c>
      <c r="Q22" s="78">
        <f t="shared" ref="Q22:S22" si="8">IF(Q18="N/A",0,Q19/Q20)</f>
        <v>58.18181818181818</v>
      </c>
      <c r="R22" s="78">
        <f t="shared" si="8"/>
        <v>0</v>
      </c>
      <c r="S22" s="78">
        <f t="shared" si="8"/>
        <v>0</v>
      </c>
      <c r="T22" s="66"/>
      <c r="U22" s="66"/>
      <c r="V22" s="66"/>
      <c r="W22" s="66"/>
      <c r="X22" s="66"/>
      <c r="Y22" s="66"/>
      <c r="Z22" s="66"/>
    </row>
    <row r="23" spans="1:26" s="23" customFormat="1" ht="16" customHeight="1" x14ac:dyDescent="0.2">
      <c r="A23" s="54"/>
      <c r="B23" s="43"/>
      <c r="C23" s="44"/>
      <c r="D23" s="44"/>
      <c r="E23" s="44"/>
      <c r="F23" s="44"/>
      <c r="G23" s="44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1:26" s="23" customFormat="1" ht="16" customHeight="1" x14ac:dyDescent="0.2">
      <c r="A24" s="54" t="s">
        <v>126</v>
      </c>
      <c r="B24" s="44" t="s">
        <v>80</v>
      </c>
      <c r="C24" s="44" t="s">
        <v>131</v>
      </c>
      <c r="D24" s="44" t="s">
        <v>36</v>
      </c>
      <c r="E24" s="44" t="s">
        <v>36</v>
      </c>
      <c r="F24" s="44" t="s">
        <v>36</v>
      </c>
      <c r="G24" s="44" t="s">
        <v>36</v>
      </c>
      <c r="H24" s="44" t="s">
        <v>36</v>
      </c>
      <c r="I24" s="44" t="s">
        <v>36</v>
      </c>
      <c r="J24" s="44" t="s">
        <v>36</v>
      </c>
      <c r="K24" s="44" t="s">
        <v>36</v>
      </c>
      <c r="L24" s="44" t="s">
        <v>36</v>
      </c>
      <c r="M24" s="44" t="s">
        <v>36</v>
      </c>
      <c r="N24" s="44" t="s">
        <v>36</v>
      </c>
      <c r="O24" s="44" t="s">
        <v>36</v>
      </c>
      <c r="P24" s="44" t="s">
        <v>36</v>
      </c>
      <c r="Q24" s="44" t="s">
        <v>132</v>
      </c>
      <c r="R24" s="44" t="s">
        <v>36</v>
      </c>
      <c r="S24" s="44" t="s">
        <v>36</v>
      </c>
    </row>
    <row r="25" spans="1:26" s="23" customFormat="1" ht="16" customHeight="1" x14ac:dyDescent="0.2">
      <c r="A25" s="54" t="s">
        <v>123</v>
      </c>
      <c r="B25" s="43">
        <v>1611</v>
      </c>
      <c r="C25" s="43">
        <v>10</v>
      </c>
      <c r="D25" s="49" t="s">
        <v>36</v>
      </c>
      <c r="E25" s="49" t="s">
        <v>36</v>
      </c>
      <c r="F25" s="49" t="s">
        <v>36</v>
      </c>
      <c r="G25" s="49" t="s">
        <v>36</v>
      </c>
      <c r="H25" s="49" t="s">
        <v>36</v>
      </c>
      <c r="I25" s="49" t="s">
        <v>36</v>
      </c>
      <c r="J25" s="49" t="s">
        <v>36</v>
      </c>
      <c r="K25" s="49" t="s">
        <v>36</v>
      </c>
      <c r="L25" s="49" t="s">
        <v>36</v>
      </c>
      <c r="M25" s="49" t="s">
        <v>36</v>
      </c>
      <c r="N25" s="49" t="s">
        <v>36</v>
      </c>
      <c r="O25" s="49" t="s">
        <v>36</v>
      </c>
      <c r="P25" s="49" t="s">
        <v>36</v>
      </c>
      <c r="Q25" s="43">
        <v>3800</v>
      </c>
      <c r="R25" s="49" t="s">
        <v>36</v>
      </c>
      <c r="S25" s="49" t="s">
        <v>36</v>
      </c>
    </row>
    <row r="26" spans="1:26" s="23" customFormat="1" ht="16" customHeight="1" x14ac:dyDescent="0.2">
      <c r="A26" s="70" t="s">
        <v>130</v>
      </c>
      <c r="B26" s="71">
        <v>5</v>
      </c>
      <c r="C26" s="71">
        <v>10</v>
      </c>
      <c r="D26" s="71" t="s">
        <v>36</v>
      </c>
      <c r="E26" s="71" t="s">
        <v>36</v>
      </c>
      <c r="F26" s="71" t="s">
        <v>36</v>
      </c>
      <c r="G26" s="71" t="s">
        <v>36</v>
      </c>
      <c r="H26" s="71" t="s">
        <v>36</v>
      </c>
      <c r="I26" s="71" t="s">
        <v>36</v>
      </c>
      <c r="J26" s="71" t="s">
        <v>36</v>
      </c>
      <c r="K26" s="71" t="s">
        <v>36</v>
      </c>
      <c r="L26" s="71" t="s">
        <v>36</v>
      </c>
      <c r="M26" s="71" t="s">
        <v>36</v>
      </c>
      <c r="N26" s="71" t="s">
        <v>36</v>
      </c>
      <c r="O26" s="71" t="s">
        <v>36</v>
      </c>
      <c r="P26" s="71" t="s">
        <v>36</v>
      </c>
      <c r="Q26" s="71">
        <v>55</v>
      </c>
      <c r="R26" s="71" t="s">
        <v>36</v>
      </c>
      <c r="S26" s="71" t="s">
        <v>36</v>
      </c>
      <c r="T26" s="54"/>
      <c r="U26" s="54"/>
      <c r="V26" s="54"/>
      <c r="W26" s="54"/>
    </row>
    <row r="27" spans="1:26" s="23" customFormat="1" ht="16" customHeight="1" x14ac:dyDescent="0.2">
      <c r="A27" s="64" t="s">
        <v>125</v>
      </c>
      <c r="B27" s="65">
        <f>IF(B25="N/A","",(B26*B$9)/B25)</f>
        <v>3.1036623215394167E-3</v>
      </c>
      <c r="C27" s="65">
        <f t="shared" ref="C27:S27" si="9">IF(C25="N/A","",(C26*C$9)/C25)</f>
        <v>5.0000000000000001E-3</v>
      </c>
      <c r="D27" s="65" t="str">
        <f t="shared" si="9"/>
        <v/>
      </c>
      <c r="E27" s="65" t="str">
        <f t="shared" si="9"/>
        <v/>
      </c>
      <c r="F27" s="65" t="str">
        <f t="shared" si="9"/>
        <v/>
      </c>
      <c r="G27" s="65" t="str">
        <f t="shared" si="9"/>
        <v/>
      </c>
      <c r="H27" s="65" t="str">
        <f t="shared" si="9"/>
        <v/>
      </c>
      <c r="I27" s="65" t="str">
        <f t="shared" si="9"/>
        <v/>
      </c>
      <c r="J27" s="65" t="str">
        <f t="shared" si="9"/>
        <v/>
      </c>
      <c r="K27" s="65" t="str">
        <f t="shared" si="9"/>
        <v/>
      </c>
      <c r="L27" s="65" t="str">
        <f t="shared" si="9"/>
        <v/>
      </c>
      <c r="M27" s="65" t="str">
        <f t="shared" si="9"/>
        <v/>
      </c>
      <c r="N27" s="65" t="str">
        <f t="shared" si="9"/>
        <v/>
      </c>
      <c r="O27" s="65" t="str">
        <f t="shared" si="9"/>
        <v/>
      </c>
      <c r="P27" s="65" t="str">
        <f t="shared" si="9"/>
        <v/>
      </c>
      <c r="Q27" s="74">
        <f t="shared" si="9"/>
        <v>1.4473684210526317E-3</v>
      </c>
      <c r="R27" s="65" t="str">
        <f t="shared" si="9"/>
        <v/>
      </c>
      <c r="S27" s="65" t="str">
        <f t="shared" si="9"/>
        <v/>
      </c>
      <c r="T27" s="66"/>
      <c r="U27" s="66"/>
      <c r="V27" s="66"/>
      <c r="W27" s="66"/>
      <c r="X27" s="66"/>
      <c r="Y27" s="66"/>
      <c r="Z27" s="66"/>
    </row>
    <row r="28" spans="1:26" s="23" customFormat="1" ht="16" customHeight="1" x14ac:dyDescent="0.2">
      <c r="A28" s="75" t="s">
        <v>120</v>
      </c>
      <c r="B28" s="78">
        <f>IF(B24="N/A",0,B25/B26)</f>
        <v>322.2</v>
      </c>
      <c r="C28" s="78">
        <f t="shared" ref="C28:S28" si="10">IF(C24="N/A",0,C25/C26)</f>
        <v>1</v>
      </c>
      <c r="D28" s="78">
        <f t="shared" si="10"/>
        <v>0</v>
      </c>
      <c r="E28" s="78">
        <f t="shared" si="10"/>
        <v>0</v>
      </c>
      <c r="F28" s="78">
        <f t="shared" si="10"/>
        <v>0</v>
      </c>
      <c r="G28" s="78">
        <f t="shared" si="10"/>
        <v>0</v>
      </c>
      <c r="H28" s="78">
        <f t="shared" si="10"/>
        <v>0</v>
      </c>
      <c r="I28" s="78">
        <f t="shared" si="10"/>
        <v>0</v>
      </c>
      <c r="J28" s="78">
        <f t="shared" si="10"/>
        <v>0</v>
      </c>
      <c r="K28" s="78">
        <f t="shared" si="10"/>
        <v>0</v>
      </c>
      <c r="L28" s="78">
        <f t="shared" si="10"/>
        <v>0</v>
      </c>
      <c r="M28" s="78">
        <f t="shared" si="10"/>
        <v>0</v>
      </c>
      <c r="N28" s="78">
        <f t="shared" si="10"/>
        <v>0</v>
      </c>
      <c r="O28" s="78">
        <f t="shared" si="10"/>
        <v>0</v>
      </c>
      <c r="P28" s="78">
        <f t="shared" si="10"/>
        <v>0</v>
      </c>
      <c r="Q28" s="78">
        <f t="shared" si="10"/>
        <v>69.090909090909093</v>
      </c>
      <c r="R28" s="78">
        <f t="shared" si="10"/>
        <v>0</v>
      </c>
      <c r="S28" s="78">
        <f t="shared" si="10"/>
        <v>0</v>
      </c>
      <c r="T28" s="66"/>
      <c r="U28" s="66"/>
      <c r="V28" s="66"/>
      <c r="W28" s="66"/>
      <c r="X28" s="66"/>
      <c r="Y28" s="66"/>
      <c r="Z28" s="66"/>
    </row>
    <row r="29" spans="1:26" s="23" customFormat="1" ht="16" customHeight="1" x14ac:dyDescent="0.2">
      <c r="A29" s="61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26" s="23" customFormat="1" ht="16" customHeight="1" x14ac:dyDescent="0.2">
      <c r="A30" s="5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26" s="23" customFormat="1" ht="16" customHeight="1" x14ac:dyDescent="0.2">
      <c r="A31" s="54" t="s">
        <v>126</v>
      </c>
      <c r="B31" s="44" t="s">
        <v>36</v>
      </c>
      <c r="C31" s="44" t="s">
        <v>133</v>
      </c>
      <c r="D31" s="44" t="s">
        <v>36</v>
      </c>
      <c r="E31" s="44" t="s">
        <v>36</v>
      </c>
      <c r="F31" s="44" t="s">
        <v>36</v>
      </c>
      <c r="G31" s="44" t="s">
        <v>36</v>
      </c>
      <c r="H31" s="44" t="s">
        <v>36</v>
      </c>
      <c r="I31" s="44" t="s">
        <v>36</v>
      </c>
      <c r="J31" s="44" t="s">
        <v>36</v>
      </c>
      <c r="K31" s="44" t="s">
        <v>36</v>
      </c>
      <c r="L31" s="44" t="s">
        <v>36</v>
      </c>
      <c r="M31" s="44" t="s">
        <v>36</v>
      </c>
      <c r="N31" s="44" t="s">
        <v>36</v>
      </c>
      <c r="O31" s="44" t="s">
        <v>36</v>
      </c>
      <c r="P31" s="44" t="s">
        <v>36</v>
      </c>
      <c r="Q31" s="49" t="s">
        <v>36</v>
      </c>
      <c r="R31" s="44" t="s">
        <v>36</v>
      </c>
      <c r="S31" s="44" t="s">
        <v>36</v>
      </c>
    </row>
    <row r="32" spans="1:26" s="23" customFormat="1" ht="16" customHeight="1" x14ac:dyDescent="0.2">
      <c r="A32" s="54" t="s">
        <v>123</v>
      </c>
      <c r="B32" s="49" t="s">
        <v>36</v>
      </c>
      <c r="C32" s="43">
        <v>3</v>
      </c>
      <c r="D32" s="49" t="s">
        <v>36</v>
      </c>
      <c r="E32" s="49" t="s">
        <v>36</v>
      </c>
      <c r="F32" s="49" t="s">
        <v>36</v>
      </c>
      <c r="G32" s="49" t="s">
        <v>36</v>
      </c>
      <c r="H32" s="49" t="s">
        <v>36</v>
      </c>
      <c r="I32" s="49" t="s">
        <v>36</v>
      </c>
      <c r="J32" s="49" t="s">
        <v>36</v>
      </c>
      <c r="K32" s="49" t="s">
        <v>36</v>
      </c>
      <c r="L32" s="49" t="s">
        <v>36</v>
      </c>
      <c r="M32" s="49" t="s">
        <v>36</v>
      </c>
      <c r="N32" s="49" t="s">
        <v>36</v>
      </c>
      <c r="O32" s="49" t="s">
        <v>36</v>
      </c>
      <c r="P32" s="49" t="s">
        <v>36</v>
      </c>
      <c r="Q32" s="49" t="s">
        <v>36</v>
      </c>
      <c r="R32" s="49" t="s">
        <v>36</v>
      </c>
      <c r="S32" s="49" t="s">
        <v>36</v>
      </c>
    </row>
    <row r="33" spans="1:26" s="23" customFormat="1" ht="16" customHeight="1" x14ac:dyDescent="0.2">
      <c r="A33" s="70" t="s">
        <v>130</v>
      </c>
      <c r="B33" s="71" t="s">
        <v>36</v>
      </c>
      <c r="C33" s="71">
        <v>25</v>
      </c>
      <c r="D33" s="71" t="s">
        <v>36</v>
      </c>
      <c r="E33" s="71" t="s">
        <v>36</v>
      </c>
      <c r="F33" s="71" t="s">
        <v>36</v>
      </c>
      <c r="G33" s="71" t="s">
        <v>36</v>
      </c>
      <c r="H33" s="71" t="s">
        <v>36</v>
      </c>
      <c r="I33" s="71" t="s">
        <v>36</v>
      </c>
      <c r="J33" s="71" t="s">
        <v>36</v>
      </c>
      <c r="K33" s="71" t="s">
        <v>36</v>
      </c>
      <c r="L33" s="71" t="s">
        <v>36</v>
      </c>
      <c r="M33" s="71" t="s">
        <v>36</v>
      </c>
      <c r="N33" s="71" t="s">
        <v>36</v>
      </c>
      <c r="O33" s="71" t="s">
        <v>36</v>
      </c>
      <c r="P33" s="71" t="s">
        <v>36</v>
      </c>
      <c r="Q33" s="71" t="s">
        <v>36</v>
      </c>
      <c r="R33" s="71" t="s">
        <v>36</v>
      </c>
      <c r="S33" s="71" t="s">
        <v>36</v>
      </c>
      <c r="T33" s="54"/>
      <c r="U33" s="54"/>
      <c r="V33" s="54"/>
      <c r="W33" s="54"/>
    </row>
    <row r="34" spans="1:26" s="23" customFormat="1" ht="16" customHeight="1" x14ac:dyDescent="0.2">
      <c r="A34" s="64" t="s">
        <v>125</v>
      </c>
      <c r="B34" s="65"/>
      <c r="C34" s="65">
        <f t="shared" ref="C34:S34" si="11">IF(C32="N/A","",(C33*C$9)/C32)</f>
        <v>4.1666666666666664E-2</v>
      </c>
      <c r="D34" s="65" t="str">
        <f t="shared" si="11"/>
        <v/>
      </c>
      <c r="E34" s="65" t="str">
        <f t="shared" si="11"/>
        <v/>
      </c>
      <c r="F34" s="65" t="str">
        <f t="shared" si="11"/>
        <v/>
      </c>
      <c r="G34" s="65" t="str">
        <f t="shared" si="11"/>
        <v/>
      </c>
      <c r="H34" s="65" t="str">
        <f t="shared" si="11"/>
        <v/>
      </c>
      <c r="I34" s="65" t="str">
        <f t="shared" si="11"/>
        <v/>
      </c>
      <c r="J34" s="65" t="str">
        <f t="shared" si="11"/>
        <v/>
      </c>
      <c r="K34" s="65" t="str">
        <f t="shared" si="11"/>
        <v/>
      </c>
      <c r="L34" s="65" t="str">
        <f t="shared" si="11"/>
        <v/>
      </c>
      <c r="M34" s="65" t="str">
        <f t="shared" si="11"/>
        <v/>
      </c>
      <c r="N34" s="65" t="str">
        <f t="shared" si="11"/>
        <v/>
      </c>
      <c r="O34" s="65" t="str">
        <f t="shared" si="11"/>
        <v/>
      </c>
      <c r="P34" s="65" t="str">
        <f t="shared" si="11"/>
        <v/>
      </c>
      <c r="Q34" s="65" t="str">
        <f t="shared" si="11"/>
        <v/>
      </c>
      <c r="R34" s="65" t="str">
        <f t="shared" si="11"/>
        <v/>
      </c>
      <c r="S34" s="65" t="str">
        <f t="shared" si="11"/>
        <v/>
      </c>
    </row>
    <row r="35" spans="1:26" s="23" customFormat="1" ht="16" customHeight="1" x14ac:dyDescent="0.2">
      <c r="B35" s="44"/>
      <c r="C35" s="26"/>
      <c r="D35" s="26"/>
      <c r="E35" s="26"/>
      <c r="F35" s="26"/>
      <c r="G35" s="26"/>
      <c r="H35" s="26"/>
      <c r="I35" s="26"/>
      <c r="J35" s="44"/>
      <c r="K35" s="26"/>
      <c r="L35" s="26"/>
      <c r="M35" s="26"/>
      <c r="N35" s="26"/>
      <c r="O35" s="26"/>
      <c r="P35" s="44"/>
      <c r="Q35" s="44"/>
      <c r="R35" s="26"/>
      <c r="S35" s="44"/>
    </row>
    <row r="36" spans="1:26" s="23" customFormat="1" ht="16" customHeight="1" x14ac:dyDescent="0.2">
      <c r="A36" s="15" t="s">
        <v>134</v>
      </c>
      <c r="B36" s="16">
        <f>AVERAGE(B9,B15,B21,B27,B34)</f>
        <v>1.5011170727856249</v>
      </c>
      <c r="C36" s="16">
        <f>AVERAGEA(C9,C15,C21,C27,C34)</f>
        <v>2.8715151515151516E-2</v>
      </c>
      <c r="D36" s="16">
        <f t="shared" ref="D36:S36" si="12">AVERAGE(D9,D15,D21,D27,D34)</f>
        <v>0.1</v>
      </c>
      <c r="E36" s="16">
        <f t="shared" si="12"/>
        <v>0.1</v>
      </c>
      <c r="F36" s="16">
        <f t="shared" si="12"/>
        <v>0.13333333333333333</v>
      </c>
      <c r="G36" s="16">
        <f t="shared" si="12"/>
        <v>0.13333333333333333</v>
      </c>
      <c r="H36" s="16">
        <f t="shared" si="12"/>
        <v>0.04</v>
      </c>
      <c r="I36" s="16">
        <f t="shared" si="12"/>
        <v>0.04</v>
      </c>
      <c r="J36" s="16">
        <f t="shared" si="12"/>
        <v>0.1</v>
      </c>
      <c r="K36" s="16">
        <f t="shared" si="12"/>
        <v>5.1500000000000004E-2</v>
      </c>
      <c r="L36" s="16">
        <f t="shared" si="12"/>
        <v>0.1</v>
      </c>
      <c r="M36" s="16">
        <f t="shared" si="12"/>
        <v>1E-3</v>
      </c>
      <c r="N36" s="16">
        <f t="shared" si="12"/>
        <v>0.04</v>
      </c>
      <c r="O36" s="16">
        <f t="shared" si="12"/>
        <v>0.04</v>
      </c>
      <c r="P36" s="16">
        <f t="shared" si="12"/>
        <v>0.11366666666666669</v>
      </c>
      <c r="Q36" s="16">
        <f t="shared" si="12"/>
        <v>2.6118910557644114E-2</v>
      </c>
      <c r="R36" s="16">
        <f t="shared" si="12"/>
        <v>1E-3</v>
      </c>
      <c r="S36" s="16">
        <f t="shared" si="12"/>
        <v>1.8181818181818182E-3</v>
      </c>
      <c r="T36" s="66"/>
      <c r="U36" s="66"/>
      <c r="V36" s="66"/>
      <c r="W36" s="66"/>
      <c r="X36" s="66"/>
      <c r="Y36" s="66"/>
      <c r="Z36" s="66"/>
    </row>
    <row r="37" spans="1:26" s="23" customFormat="1" ht="16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s="23" customFormat="1" ht="16" customHeight="1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s="23" customFormat="1" ht="16" customHeight="1" x14ac:dyDescent="0.2">
      <c r="A39" s="38" t="s">
        <v>135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26" s="5" customFormat="1" ht="17" customHeight="1" thickBot="1" x14ac:dyDescent="0.25">
      <c r="A40" s="3" t="s">
        <v>83</v>
      </c>
      <c r="B40" s="4" t="str">
        <f>B5</f>
        <v>Dragon Ball Z</v>
      </c>
      <c r="C40" s="4" t="s">
        <v>3</v>
      </c>
      <c r="D40" s="4" t="s">
        <v>4</v>
      </c>
      <c r="E40" s="4" t="s">
        <v>5</v>
      </c>
      <c r="F40" s="4" t="s">
        <v>6</v>
      </c>
      <c r="G40" s="4" t="s">
        <v>7</v>
      </c>
      <c r="H40" s="4" t="s">
        <v>8</v>
      </c>
      <c r="I40" s="4" t="s">
        <v>9</v>
      </c>
      <c r="J40" s="4" t="s">
        <v>10</v>
      </c>
      <c r="K40" s="4" t="s">
        <v>11</v>
      </c>
      <c r="L40" s="4" t="s">
        <v>12</v>
      </c>
      <c r="M40" s="4" t="s">
        <v>13</v>
      </c>
      <c r="N40" s="4" t="s">
        <v>14</v>
      </c>
      <c r="O40" s="4" t="s">
        <v>15</v>
      </c>
      <c r="P40" s="4" t="s">
        <v>16</v>
      </c>
      <c r="Q40" s="4" t="s">
        <v>17</v>
      </c>
      <c r="R40" s="4" t="s">
        <v>18</v>
      </c>
      <c r="S40" s="4" t="s">
        <v>19</v>
      </c>
      <c r="T40" s="4"/>
      <c r="U40" s="4"/>
      <c r="V40" s="4"/>
      <c r="W40" s="4"/>
    </row>
    <row r="41" spans="1:26" s="23" customFormat="1" ht="16" customHeight="1" thickTop="1" x14ac:dyDescent="0.2">
      <c r="A41" s="54" t="s">
        <v>136</v>
      </c>
      <c r="B41" s="45" t="s">
        <v>66</v>
      </c>
      <c r="C41" s="45" t="s">
        <v>35</v>
      </c>
      <c r="D41" s="45" t="s">
        <v>23</v>
      </c>
      <c r="E41" s="45" t="s">
        <v>23</v>
      </c>
      <c r="F41" s="45" t="s">
        <v>23</v>
      </c>
      <c r="G41" s="45" t="s">
        <v>23</v>
      </c>
      <c r="H41" s="45" t="s">
        <v>23</v>
      </c>
      <c r="I41" s="45" t="s">
        <v>23</v>
      </c>
      <c r="J41" s="45" t="s">
        <v>23</v>
      </c>
      <c r="K41" s="45" t="s">
        <v>23</v>
      </c>
      <c r="L41" s="45" t="s">
        <v>23</v>
      </c>
      <c r="M41" s="45" t="s">
        <v>23</v>
      </c>
      <c r="N41" s="45" t="s">
        <v>23</v>
      </c>
      <c r="O41" s="45" t="s">
        <v>23</v>
      </c>
      <c r="P41" s="45" t="s">
        <v>23</v>
      </c>
      <c r="Q41" s="45" t="s">
        <v>38</v>
      </c>
      <c r="R41" s="45" t="s">
        <v>23</v>
      </c>
      <c r="S41" s="45" t="s">
        <v>23</v>
      </c>
    </row>
    <row r="42" spans="1:26" s="23" customFormat="1" ht="16" customHeight="1" x14ac:dyDescent="0.2">
      <c r="A42" s="54" t="s">
        <v>123</v>
      </c>
      <c r="B42" s="44">
        <v>50</v>
      </c>
      <c r="C42" s="44">
        <v>10</v>
      </c>
      <c r="D42" s="44">
        <v>5</v>
      </c>
      <c r="E42" s="44">
        <v>5</v>
      </c>
      <c r="F42" s="44">
        <v>5</v>
      </c>
      <c r="G42" s="44">
        <v>5</v>
      </c>
      <c r="H42" s="44">
        <v>5</v>
      </c>
      <c r="I42" s="44">
        <v>5</v>
      </c>
      <c r="J42" s="44">
        <v>5</v>
      </c>
      <c r="K42" s="44">
        <v>5</v>
      </c>
      <c r="L42" s="44">
        <v>5</v>
      </c>
      <c r="M42" s="44">
        <v>5</v>
      </c>
      <c r="N42" s="44">
        <v>5</v>
      </c>
      <c r="O42" s="44">
        <v>5</v>
      </c>
      <c r="P42" s="44">
        <v>5</v>
      </c>
      <c r="Q42" s="44">
        <v>80</v>
      </c>
      <c r="R42" s="44">
        <v>5</v>
      </c>
      <c r="S42" s="44">
        <v>5</v>
      </c>
    </row>
    <row r="43" spans="1:26" s="23" customFormat="1" ht="16" customHeight="1" x14ac:dyDescent="0.2">
      <c r="A43" s="70" t="s">
        <v>130</v>
      </c>
      <c r="B43" s="71">
        <v>1</v>
      </c>
      <c r="C43" s="71">
        <v>2000</v>
      </c>
      <c r="D43" s="71">
        <v>12</v>
      </c>
      <c r="E43" s="71">
        <v>9</v>
      </c>
      <c r="F43" s="71">
        <v>12</v>
      </c>
      <c r="G43" s="71">
        <v>9</v>
      </c>
      <c r="H43" s="71">
        <v>25</v>
      </c>
      <c r="I43" s="71">
        <v>25</v>
      </c>
      <c r="J43" s="71">
        <v>16</v>
      </c>
      <c r="K43" s="71">
        <v>12</v>
      </c>
      <c r="L43" s="71">
        <v>9</v>
      </c>
      <c r="M43" s="71">
        <v>900</v>
      </c>
      <c r="N43" s="71">
        <v>125</v>
      </c>
      <c r="O43" s="71">
        <v>125</v>
      </c>
      <c r="P43" s="71">
        <v>12</v>
      </c>
      <c r="Q43" s="71">
        <v>45</v>
      </c>
      <c r="R43" s="71">
        <v>900</v>
      </c>
      <c r="S43" s="71">
        <v>400</v>
      </c>
      <c r="T43" s="54"/>
      <c r="U43" s="54"/>
      <c r="V43" s="54"/>
      <c r="W43" s="54"/>
    </row>
    <row r="44" spans="1:26" s="23" customFormat="1" ht="16" customHeight="1" x14ac:dyDescent="0.2">
      <c r="A44" s="64" t="s">
        <v>125</v>
      </c>
      <c r="B44" s="65">
        <f>(B43*'Currency Conversions'!B9)/B42</f>
        <v>0.02</v>
      </c>
      <c r="C44" s="65">
        <f>(C43*'Currency Conversions'!C9)/C42</f>
        <v>1</v>
      </c>
      <c r="D44" s="65">
        <f>(D43*'Currency Conversions'!D9)/D42</f>
        <v>0.24000000000000005</v>
      </c>
      <c r="E44" s="65">
        <f>(E43*'Currency Conversions'!E9)/E42</f>
        <v>0.18</v>
      </c>
      <c r="F44" s="65">
        <f>(F43*'Currency Conversions'!$F$9)/F42</f>
        <v>0.32</v>
      </c>
      <c r="G44" s="65">
        <f>(G43*'Currency Conversions'!G9)/G42</f>
        <v>0.24</v>
      </c>
      <c r="H44" s="65">
        <f>(H43*'Currency Conversions'!H9)/H42</f>
        <v>0.2</v>
      </c>
      <c r="I44" s="65">
        <f>(I43*'Currency Conversions'!I9)/I42</f>
        <v>0.2</v>
      </c>
      <c r="J44" s="65">
        <f>(J43*'Currency Conversions'!J9)/J42</f>
        <v>0.32</v>
      </c>
      <c r="K44" s="65">
        <f>(K43*'Currency Conversions'!K9)/K42</f>
        <v>0.24000000000000005</v>
      </c>
      <c r="L44" s="65">
        <f>(L43*'Currency Conversions'!L9)/L42</f>
        <v>0.18</v>
      </c>
      <c r="M44" s="65">
        <f>(M43*'Currency Conversions'!M9)/M42</f>
        <v>0.18</v>
      </c>
      <c r="N44" s="65">
        <f>(N43*'Currency Conversions'!N9)/N42</f>
        <v>1</v>
      </c>
      <c r="O44" s="65">
        <f>(O43*'Currency Conversions'!O9)/O42</f>
        <v>1</v>
      </c>
      <c r="P44" s="65">
        <f>(P43*'Currency Conversions'!P9)/P42</f>
        <v>0.24000000000000005</v>
      </c>
      <c r="Q44" s="65">
        <f>(Q43*'Currency Conversions'!Q9)/Q42</f>
        <v>5.6250000000000001E-2</v>
      </c>
      <c r="R44" s="65">
        <f>(R43*'Currency Conversions'!R9)/R42</f>
        <v>0.18</v>
      </c>
      <c r="S44" s="65">
        <f>(S43*'Currency Conversions'!S9)/S42</f>
        <v>0.14545454545454545</v>
      </c>
      <c r="T44" s="66"/>
      <c r="U44" s="66"/>
      <c r="V44" s="66"/>
      <c r="W44" s="66"/>
      <c r="X44" s="66"/>
      <c r="Y44" s="66"/>
      <c r="Z44" s="66"/>
    </row>
    <row r="45" spans="1:26" s="23" customFormat="1" ht="16" customHeight="1" x14ac:dyDescent="0.2">
      <c r="B45" s="54"/>
      <c r="J45" s="54"/>
      <c r="P45" s="54"/>
      <c r="Q45" s="54"/>
      <c r="S45" s="54"/>
    </row>
    <row r="46" spans="1:26" s="23" customFormat="1" ht="16" customHeight="1" x14ac:dyDescent="0.2">
      <c r="A46" s="38" t="s">
        <v>137</v>
      </c>
      <c r="B46" s="54"/>
      <c r="J46" s="54"/>
      <c r="P46" s="54"/>
      <c r="Q46" s="54"/>
      <c r="S46" s="54"/>
    </row>
    <row r="47" spans="1:26" s="23" customFormat="1" ht="16" customHeight="1" x14ac:dyDescent="0.2">
      <c r="A47" s="54" t="s">
        <v>138</v>
      </c>
      <c r="B47" s="45" t="s">
        <v>151</v>
      </c>
      <c r="C47" s="45" t="s">
        <v>36</v>
      </c>
      <c r="D47" s="45" t="s">
        <v>139</v>
      </c>
      <c r="E47" s="45" t="s">
        <v>140</v>
      </c>
      <c r="F47" s="45" t="s">
        <v>141</v>
      </c>
      <c r="G47" s="45" t="s">
        <v>141</v>
      </c>
      <c r="H47" s="45" t="s">
        <v>142</v>
      </c>
      <c r="I47" s="45" t="s">
        <v>142</v>
      </c>
      <c r="J47" s="45" t="s">
        <v>143</v>
      </c>
      <c r="K47" s="45" t="s">
        <v>144</v>
      </c>
      <c r="L47" s="45" t="s">
        <v>145</v>
      </c>
      <c r="M47" s="45" t="s">
        <v>139</v>
      </c>
      <c r="N47" s="45" t="s">
        <v>146</v>
      </c>
      <c r="O47" s="45" t="s">
        <v>147</v>
      </c>
      <c r="P47" s="45" t="s">
        <v>148</v>
      </c>
      <c r="Q47" s="45" t="s">
        <v>149</v>
      </c>
      <c r="R47" s="45" t="s">
        <v>149</v>
      </c>
      <c r="S47" s="45" t="s">
        <v>150</v>
      </c>
    </row>
    <row r="48" spans="1:26" s="23" customFormat="1" ht="16" customHeight="1" x14ac:dyDescent="0.2">
      <c r="A48" s="54" t="s">
        <v>152</v>
      </c>
      <c r="B48" s="44">
        <v>4</v>
      </c>
      <c r="C48" s="44" t="s">
        <v>36</v>
      </c>
      <c r="D48" s="44">
        <v>3</v>
      </c>
      <c r="E48" s="44">
        <v>3</v>
      </c>
      <c r="F48" s="44">
        <v>3</v>
      </c>
      <c r="G48" s="44">
        <v>1</v>
      </c>
      <c r="H48" s="44">
        <v>3</v>
      </c>
      <c r="I48" s="44">
        <v>3</v>
      </c>
      <c r="J48" s="44">
        <v>3</v>
      </c>
      <c r="K48" s="44">
        <v>3</v>
      </c>
      <c r="L48" s="44">
        <v>3</v>
      </c>
      <c r="M48" s="44">
        <v>3</v>
      </c>
      <c r="N48" s="44">
        <v>3</v>
      </c>
      <c r="O48" s="44">
        <v>3</v>
      </c>
      <c r="P48" s="44">
        <v>3</v>
      </c>
      <c r="Q48" s="44">
        <v>5</v>
      </c>
      <c r="R48" s="44">
        <v>3</v>
      </c>
      <c r="S48" s="44">
        <v>3</v>
      </c>
    </row>
    <row r="49" spans="1:26" s="23" customFormat="1" ht="16" customHeight="1" x14ac:dyDescent="0.2">
      <c r="A49" s="70" t="s">
        <v>153</v>
      </c>
      <c r="B49" s="71">
        <v>1</v>
      </c>
      <c r="C49" s="71" t="s">
        <v>36</v>
      </c>
      <c r="D49" s="71">
        <v>19</v>
      </c>
      <c r="E49" s="71">
        <v>19</v>
      </c>
      <c r="F49" s="71">
        <v>19</v>
      </c>
      <c r="G49" s="71">
        <v>9</v>
      </c>
      <c r="H49" s="71">
        <v>50</v>
      </c>
      <c r="I49" s="71">
        <v>50</v>
      </c>
      <c r="J49" s="71">
        <v>18</v>
      </c>
      <c r="K49" s="71">
        <v>9</v>
      </c>
      <c r="L49" s="71">
        <v>13</v>
      </c>
      <c r="M49" s="71">
        <v>1900</v>
      </c>
      <c r="N49" s="71">
        <v>45</v>
      </c>
      <c r="O49" s="71">
        <v>70</v>
      </c>
      <c r="P49" s="71">
        <v>9</v>
      </c>
      <c r="Q49" s="71">
        <v>13</v>
      </c>
      <c r="R49" s="71">
        <v>1900</v>
      </c>
      <c r="S49" s="71">
        <v>1000</v>
      </c>
      <c r="T49" s="54"/>
      <c r="U49" s="54"/>
      <c r="V49" s="54"/>
      <c r="W49" s="54"/>
    </row>
    <row r="50" spans="1:26" s="23" customFormat="1" ht="16" customHeight="1" x14ac:dyDescent="0.2">
      <c r="A50" s="64" t="s">
        <v>154</v>
      </c>
      <c r="B50" s="65">
        <f>(B49*'Currency Conversions'!B9)/B48</f>
        <v>0.25</v>
      </c>
      <c r="C50" s="65" t="s">
        <v>36</v>
      </c>
      <c r="D50" s="65">
        <f>(D49*'Currency Conversions'!D9)/D48</f>
        <v>0.63333333333333341</v>
      </c>
      <c r="E50" s="65">
        <f>(E49*'Currency Conversions'!E9)/E48</f>
        <v>0.63333333333333341</v>
      </c>
      <c r="F50" s="65">
        <f>(F49*'Currency Conversions'!$F$9)/F48</f>
        <v>0.84444444444444444</v>
      </c>
      <c r="G50" s="65">
        <f>(G49*'Currency Conversions'!G9)/G48</f>
        <v>1.2</v>
      </c>
      <c r="H50" s="65">
        <f>(H49*'Currency Conversions'!H9)/H48</f>
        <v>0.66666666666666663</v>
      </c>
      <c r="I50" s="65">
        <f>(I49*'Currency Conversions'!I9)/I48</f>
        <v>0.66666666666666663</v>
      </c>
      <c r="J50" s="65">
        <f>(J49*'Currency Conversions'!J9)/J48</f>
        <v>0.6</v>
      </c>
      <c r="K50" s="65">
        <f>(K49*'Currency Conversions'!K9)/K48</f>
        <v>0.3</v>
      </c>
      <c r="L50" s="65">
        <f>(L49*'Currency Conversions'!L9)/L48</f>
        <v>0.43333333333333335</v>
      </c>
      <c r="M50" s="65">
        <f>(M49*'Currency Conversions'!M9)/M48</f>
        <v>0.63333333333333341</v>
      </c>
      <c r="N50" s="65">
        <f>(N49*'Currency Conversions'!N9)/N48</f>
        <v>0.6</v>
      </c>
      <c r="O50" s="65">
        <f>(O49*'Currency Conversions'!O9)/O48</f>
        <v>0.93333333333333346</v>
      </c>
      <c r="P50" s="65">
        <f>(P49*'Currency Conversions'!P9)/P48</f>
        <v>0.3</v>
      </c>
      <c r="Q50" s="65">
        <f>(Q49*'Currency Conversions'!Q9)/Q48</f>
        <v>0.26</v>
      </c>
      <c r="R50" s="65">
        <f>(R49*'Currency Conversions'!R9)/R48</f>
        <v>0.63333333333333341</v>
      </c>
      <c r="S50" s="65">
        <f>(S49*'Currency Conversions'!S9)/S48</f>
        <v>0.60606060606060608</v>
      </c>
      <c r="T50" s="66"/>
      <c r="U50" s="66"/>
      <c r="V50" s="66"/>
      <c r="W50" s="66"/>
      <c r="X50" s="66"/>
      <c r="Y50" s="66"/>
      <c r="Z50" s="66"/>
    </row>
    <row r="51" spans="1:26" s="23" customFormat="1" ht="16" customHeight="1" x14ac:dyDescent="0.2">
      <c r="A51" s="54"/>
      <c r="B51" s="54"/>
      <c r="C51" s="79"/>
      <c r="J51" s="54"/>
      <c r="O51" s="54"/>
      <c r="P51" s="54"/>
      <c r="Q51" s="54"/>
      <c r="R51" s="54"/>
      <c r="S51" s="54"/>
    </row>
    <row r="52" spans="1:26" s="23" customFormat="1" ht="16" customHeight="1" x14ac:dyDescent="0.2">
      <c r="A52" s="54" t="s">
        <v>155</v>
      </c>
      <c r="B52" s="45" t="s">
        <v>36</v>
      </c>
      <c r="C52" s="45" t="s">
        <v>36</v>
      </c>
      <c r="D52" s="45" t="s">
        <v>144</v>
      </c>
      <c r="E52" s="45" t="s">
        <v>156</v>
      </c>
      <c r="F52" s="45" t="s">
        <v>156</v>
      </c>
      <c r="G52" s="45" t="s">
        <v>156</v>
      </c>
      <c r="H52" s="45" t="s">
        <v>157</v>
      </c>
      <c r="I52" s="45" t="s">
        <v>157</v>
      </c>
      <c r="J52" s="45" t="s">
        <v>158</v>
      </c>
      <c r="K52" s="45" t="s">
        <v>159</v>
      </c>
      <c r="L52" s="45" t="s">
        <v>160</v>
      </c>
      <c r="M52" s="45" t="s">
        <v>161</v>
      </c>
      <c r="N52" s="45" t="s">
        <v>162</v>
      </c>
      <c r="O52" s="45" t="s">
        <v>163</v>
      </c>
      <c r="P52" s="45" t="s">
        <v>164</v>
      </c>
      <c r="Q52" s="45" t="s">
        <v>165</v>
      </c>
      <c r="R52" s="45" t="s">
        <v>166</v>
      </c>
      <c r="S52" s="45" t="s">
        <v>167</v>
      </c>
    </row>
    <row r="53" spans="1:26" s="23" customFormat="1" ht="16" customHeight="1" x14ac:dyDescent="0.2">
      <c r="A53" s="54" t="s">
        <v>152</v>
      </c>
      <c r="B53" s="44" t="s">
        <v>36</v>
      </c>
      <c r="C53" s="44" t="s">
        <v>36</v>
      </c>
      <c r="D53" s="44">
        <v>3</v>
      </c>
      <c r="E53" s="44">
        <v>3</v>
      </c>
      <c r="F53" s="44">
        <v>3</v>
      </c>
      <c r="G53" s="44">
        <v>3</v>
      </c>
      <c r="H53" s="44">
        <v>3</v>
      </c>
      <c r="I53" s="44">
        <v>3</v>
      </c>
      <c r="J53" s="44">
        <v>1</v>
      </c>
      <c r="K53" s="44">
        <v>3</v>
      </c>
      <c r="L53" s="44">
        <v>3</v>
      </c>
      <c r="M53" s="44">
        <v>3</v>
      </c>
      <c r="N53" s="44">
        <v>3</v>
      </c>
      <c r="O53" s="44">
        <v>3</v>
      </c>
      <c r="P53" s="44">
        <v>3</v>
      </c>
      <c r="Q53" s="44">
        <v>5</v>
      </c>
      <c r="R53" s="44">
        <v>3</v>
      </c>
      <c r="S53" s="44">
        <v>3</v>
      </c>
    </row>
    <row r="54" spans="1:26" s="23" customFormat="1" ht="16" customHeight="1" x14ac:dyDescent="0.2">
      <c r="A54" s="70" t="s">
        <v>153</v>
      </c>
      <c r="B54" s="71"/>
      <c r="C54" s="71" t="s">
        <v>36</v>
      </c>
      <c r="D54" s="71">
        <v>19</v>
      </c>
      <c r="E54" s="71">
        <v>19</v>
      </c>
      <c r="F54" s="71">
        <v>19</v>
      </c>
      <c r="G54" s="71">
        <v>19</v>
      </c>
      <c r="H54" s="71">
        <v>75</v>
      </c>
      <c r="I54" s="71">
        <v>75</v>
      </c>
      <c r="J54" s="71">
        <v>4</v>
      </c>
      <c r="K54" s="71">
        <v>15</v>
      </c>
      <c r="L54" s="71">
        <v>19</v>
      </c>
      <c r="M54" s="71">
        <v>1300</v>
      </c>
      <c r="N54" s="71">
        <v>75</v>
      </c>
      <c r="O54" s="71">
        <v>20</v>
      </c>
      <c r="P54" s="71">
        <v>12</v>
      </c>
      <c r="Q54" s="71">
        <v>19</v>
      </c>
      <c r="R54" s="71">
        <v>1900</v>
      </c>
      <c r="S54" s="71">
        <v>700</v>
      </c>
      <c r="T54" s="54"/>
      <c r="U54" s="54"/>
      <c r="V54" s="54"/>
      <c r="W54" s="54"/>
    </row>
    <row r="55" spans="1:26" s="23" customFormat="1" ht="16" customHeight="1" x14ac:dyDescent="0.2">
      <c r="A55" s="64" t="s">
        <v>168</v>
      </c>
      <c r="B55" s="65" t="s">
        <v>36</v>
      </c>
      <c r="C55" s="65" t="s">
        <v>36</v>
      </c>
      <c r="D55" s="65">
        <f>(D54*'Currency Conversions'!D9)/D53</f>
        <v>0.63333333333333341</v>
      </c>
      <c r="E55" s="65">
        <f>(E54*'Currency Conversions'!E9)/E53</f>
        <v>0.63333333333333341</v>
      </c>
      <c r="F55" s="65">
        <f>(F54*'Currency Conversions'!$F$9)/F53</f>
        <v>0.84444444444444444</v>
      </c>
      <c r="G55" s="65">
        <f>(G54*'Currency Conversions'!G9)/G53</f>
        <v>0.84444444444444444</v>
      </c>
      <c r="H55" s="65">
        <f>(H54*'Currency Conversions'!H9)/H53</f>
        <v>1</v>
      </c>
      <c r="I55" s="65">
        <f>(I54*'Currency Conversions'!I9)/I53</f>
        <v>1</v>
      </c>
      <c r="J55" s="65">
        <f>(J54*'Currency Conversions'!J9)/J53</f>
        <v>0.4</v>
      </c>
      <c r="K55" s="65">
        <f>(K54*'Currency Conversions'!K9)/K53</f>
        <v>0.5</v>
      </c>
      <c r="L55" s="65">
        <f>(L54*'Currency Conversions'!L9)/L53</f>
        <v>0.63333333333333341</v>
      </c>
      <c r="M55" s="65">
        <f>(M54*'Currency Conversions'!M9)/M53</f>
        <v>0.43333333333333335</v>
      </c>
      <c r="N55" s="65">
        <f>(N54*'Currency Conversions'!N9)/N53</f>
        <v>1</v>
      </c>
      <c r="O55" s="65">
        <f>(O54*'Currency Conversions'!O9)/O53</f>
        <v>0.26666666666666666</v>
      </c>
      <c r="P55" s="65">
        <f>(P54*'Currency Conversions'!P9)/P53</f>
        <v>0.40000000000000008</v>
      </c>
      <c r="Q55" s="65">
        <f>(Q54*'Currency Conversions'!Q9)/Q53</f>
        <v>0.38</v>
      </c>
      <c r="R55" s="65">
        <f>(R54*'Currency Conversions'!R9)/R53</f>
        <v>0.63333333333333341</v>
      </c>
      <c r="S55" s="65">
        <f>(S54*'Currency Conversions'!S9)/S53</f>
        <v>0.42424242424242425</v>
      </c>
      <c r="T55" s="66"/>
      <c r="U55" s="66"/>
      <c r="V55" s="66"/>
      <c r="W55" s="66"/>
      <c r="X55" s="66"/>
      <c r="Y55" s="66"/>
      <c r="Z55" s="66"/>
    </row>
    <row r="56" spans="1:26" s="23" customFormat="1" ht="16" customHeight="1" x14ac:dyDescent="0.2">
      <c r="A56" s="54"/>
      <c r="B56" s="54"/>
      <c r="C56" s="79"/>
      <c r="J56" s="54"/>
      <c r="P56" s="54"/>
      <c r="Q56" s="54"/>
      <c r="S56" s="54"/>
    </row>
    <row r="57" spans="1:26" s="23" customFormat="1" ht="16" customHeight="1" x14ac:dyDescent="0.2">
      <c r="A57" s="54" t="s">
        <v>169</v>
      </c>
      <c r="B57" s="45" t="s">
        <v>36</v>
      </c>
      <c r="C57" s="45" t="s">
        <v>36</v>
      </c>
      <c r="D57" s="45" t="s">
        <v>170</v>
      </c>
      <c r="E57" s="45" t="s">
        <v>171</v>
      </c>
      <c r="F57" s="45" t="s">
        <v>171</v>
      </c>
      <c r="G57" s="45" t="s">
        <v>171</v>
      </c>
      <c r="H57" s="45" t="s">
        <v>172</v>
      </c>
      <c r="I57" s="45" t="s">
        <v>172</v>
      </c>
      <c r="J57" s="45" t="s">
        <v>163</v>
      </c>
      <c r="K57" s="45" t="s">
        <v>163</v>
      </c>
      <c r="L57" s="45" t="s">
        <v>173</v>
      </c>
      <c r="M57" s="45" t="s">
        <v>174</v>
      </c>
      <c r="N57" s="45" t="s">
        <v>175</v>
      </c>
      <c r="O57" s="45" t="s">
        <v>176</v>
      </c>
      <c r="P57" s="45" t="s">
        <v>177</v>
      </c>
      <c r="Q57" s="45" t="s">
        <v>145</v>
      </c>
      <c r="R57" s="45" t="s">
        <v>178</v>
      </c>
      <c r="S57" s="45" t="s">
        <v>179</v>
      </c>
    </row>
    <row r="58" spans="1:26" s="23" customFormat="1" ht="16" customHeight="1" x14ac:dyDescent="0.2">
      <c r="A58" s="54" t="s">
        <v>152</v>
      </c>
      <c r="B58" s="44" t="s">
        <v>36</v>
      </c>
      <c r="C58" s="44" t="s">
        <v>36</v>
      </c>
      <c r="D58" s="44">
        <v>5</v>
      </c>
      <c r="E58" s="44">
        <v>3</v>
      </c>
      <c r="F58" s="44">
        <v>3</v>
      </c>
      <c r="G58" s="44">
        <v>3</v>
      </c>
      <c r="H58" s="44">
        <v>3</v>
      </c>
      <c r="I58" s="44">
        <v>3</v>
      </c>
      <c r="J58" s="44">
        <v>1</v>
      </c>
      <c r="K58" s="44">
        <v>1</v>
      </c>
      <c r="L58" s="44">
        <v>3</v>
      </c>
      <c r="M58" s="44">
        <v>3</v>
      </c>
      <c r="N58" s="44">
        <v>3</v>
      </c>
      <c r="O58" s="44">
        <v>3</v>
      </c>
      <c r="P58" s="44">
        <v>3</v>
      </c>
      <c r="Q58" s="44">
        <v>5</v>
      </c>
      <c r="R58" s="44">
        <v>3</v>
      </c>
      <c r="S58" s="44">
        <v>3</v>
      </c>
    </row>
    <row r="59" spans="1:26" s="23" customFormat="1" ht="16" customHeight="1" x14ac:dyDescent="0.2">
      <c r="A59" s="70" t="s">
        <v>153</v>
      </c>
      <c r="B59" s="71"/>
      <c r="C59" s="71" t="s">
        <v>36</v>
      </c>
      <c r="D59" s="71">
        <v>19</v>
      </c>
      <c r="E59" s="71">
        <v>19</v>
      </c>
      <c r="F59" s="71">
        <v>9</v>
      </c>
      <c r="G59" s="71">
        <v>19</v>
      </c>
      <c r="H59" s="71">
        <v>100</v>
      </c>
      <c r="I59" s="71">
        <v>100</v>
      </c>
      <c r="J59" s="71">
        <v>6</v>
      </c>
      <c r="K59" s="71">
        <v>9</v>
      </c>
      <c r="L59" s="71">
        <v>9</v>
      </c>
      <c r="M59" s="71">
        <v>900</v>
      </c>
      <c r="N59" s="71">
        <v>100</v>
      </c>
      <c r="O59" s="71">
        <v>60</v>
      </c>
      <c r="P59" s="71">
        <v>16</v>
      </c>
      <c r="Q59" s="71">
        <v>32</v>
      </c>
      <c r="R59" s="71">
        <v>900</v>
      </c>
      <c r="S59" s="71">
        <v>700</v>
      </c>
      <c r="T59" s="54"/>
      <c r="U59" s="54"/>
      <c r="V59" s="54"/>
      <c r="W59" s="54"/>
    </row>
    <row r="60" spans="1:26" s="23" customFormat="1" ht="16" customHeight="1" x14ac:dyDescent="0.2">
      <c r="A60" s="64" t="s">
        <v>180</v>
      </c>
      <c r="B60" s="65" t="s">
        <v>36</v>
      </c>
      <c r="C60" s="65" t="s">
        <v>36</v>
      </c>
      <c r="D60" s="65">
        <f>(D59*'Currency Conversions'!D9)/D58</f>
        <v>0.38</v>
      </c>
      <c r="E60" s="65">
        <f>(E59*'Currency Conversions'!E9)/E58</f>
        <v>0.63333333333333341</v>
      </c>
      <c r="F60" s="65">
        <f>(F59*'Currency Conversions'!$F$9)/F58</f>
        <v>0.39999999999999997</v>
      </c>
      <c r="G60" s="65">
        <f>(G59*'Currency Conversions'!G9)/G58</f>
        <v>0.84444444444444444</v>
      </c>
      <c r="H60" s="65">
        <f>(H59*'Currency Conversions'!H9)/H58</f>
        <v>1.3333333333333333</v>
      </c>
      <c r="I60" s="65">
        <f>(I59*'Currency Conversions'!I9)/I58</f>
        <v>1.3333333333333333</v>
      </c>
      <c r="J60" s="65">
        <f>(J59*'Currency Conversions'!J9)/J58</f>
        <v>0.60000000000000009</v>
      </c>
      <c r="K60" s="65">
        <f>(K59*'Currency Conversions'!K9)/K58</f>
        <v>0.9</v>
      </c>
      <c r="L60" s="65">
        <f>(L59*'Currency Conversions'!L9)/L58</f>
        <v>0.3</v>
      </c>
      <c r="M60" s="65">
        <f>(M59*'Currency Conversions'!M9)/M58</f>
        <v>0.3</v>
      </c>
      <c r="N60" s="65">
        <f>(N59*'Currency Conversions'!N9)/N58</f>
        <v>1.3333333333333333</v>
      </c>
      <c r="O60" s="65">
        <f>(O59*'Currency Conversions'!O9)/O58</f>
        <v>0.79999999999999993</v>
      </c>
      <c r="P60" s="65">
        <f>(P59*'Currency Conversions'!P9)/P58</f>
        <v>0.53333333333333333</v>
      </c>
      <c r="Q60" s="65">
        <f>(Q59*'Currency Conversions'!Q9)/Q58</f>
        <v>0.64</v>
      </c>
      <c r="R60" s="65">
        <f>(R59*'Currency Conversions'!R9)/R58</f>
        <v>0.3</v>
      </c>
      <c r="S60" s="65">
        <f>(S59*'Currency Conversions'!S9)/S58</f>
        <v>0.42424242424242425</v>
      </c>
      <c r="T60" s="66"/>
      <c r="U60" s="66"/>
      <c r="V60" s="66"/>
      <c r="W60" s="66"/>
      <c r="X60" s="66"/>
      <c r="Y60" s="66"/>
      <c r="Z60" s="66"/>
    </row>
    <row r="61" spans="1:26" s="23" customFormat="1" ht="16" customHeight="1" x14ac:dyDescent="0.2">
      <c r="A61" s="54"/>
      <c r="B61" s="54"/>
      <c r="C61" s="79"/>
      <c r="J61" s="54"/>
      <c r="P61" s="54"/>
      <c r="Q61" s="54"/>
      <c r="S61" s="54"/>
    </row>
    <row r="62" spans="1:26" s="23" customFormat="1" ht="16" customHeight="1" x14ac:dyDescent="0.2">
      <c r="A62" s="54" t="s">
        <v>181</v>
      </c>
      <c r="B62" s="45" t="s">
        <v>36</v>
      </c>
      <c r="C62" s="45" t="s">
        <v>36</v>
      </c>
      <c r="D62" s="45" t="s">
        <v>163</v>
      </c>
      <c r="E62" s="45" t="s">
        <v>182</v>
      </c>
      <c r="F62" s="45" t="s">
        <v>183</v>
      </c>
      <c r="G62" s="45" t="s">
        <v>183</v>
      </c>
      <c r="H62" s="45" t="s">
        <v>184</v>
      </c>
      <c r="I62" s="45" t="s">
        <v>184</v>
      </c>
      <c r="J62" s="45" t="s">
        <v>185</v>
      </c>
      <c r="K62" s="45" t="s">
        <v>186</v>
      </c>
      <c r="L62" s="45" t="s">
        <v>149</v>
      </c>
      <c r="M62" s="45" t="s">
        <v>187</v>
      </c>
      <c r="N62" s="45" t="s">
        <v>163</v>
      </c>
      <c r="O62" s="45" t="s">
        <v>188</v>
      </c>
      <c r="P62" s="45" t="s">
        <v>189</v>
      </c>
      <c r="Q62" s="45" t="s">
        <v>190</v>
      </c>
      <c r="R62" s="45" t="s">
        <v>191</v>
      </c>
      <c r="S62" s="45" t="s">
        <v>192</v>
      </c>
    </row>
    <row r="63" spans="1:26" s="23" customFormat="1" ht="16" customHeight="1" x14ac:dyDescent="0.2">
      <c r="A63" s="54" t="s">
        <v>152</v>
      </c>
      <c r="B63" s="44" t="s">
        <v>36</v>
      </c>
      <c r="C63" s="44" t="s">
        <v>36</v>
      </c>
      <c r="D63" s="44">
        <v>5</v>
      </c>
      <c r="E63" s="44">
        <v>3</v>
      </c>
      <c r="F63" s="44">
        <v>3</v>
      </c>
      <c r="G63" s="44">
        <v>1</v>
      </c>
      <c r="H63" s="44">
        <v>3</v>
      </c>
      <c r="I63" s="44">
        <v>3</v>
      </c>
      <c r="J63" s="44">
        <v>3</v>
      </c>
      <c r="K63" s="44" t="s">
        <v>186</v>
      </c>
      <c r="L63" s="44">
        <v>3</v>
      </c>
      <c r="M63" s="44">
        <v>3</v>
      </c>
      <c r="N63" s="44">
        <v>1</v>
      </c>
      <c r="O63" s="44">
        <v>3</v>
      </c>
      <c r="P63" s="44">
        <v>3</v>
      </c>
      <c r="Q63" s="44">
        <v>5</v>
      </c>
      <c r="R63" s="44">
        <v>3</v>
      </c>
      <c r="S63" s="44">
        <v>3</v>
      </c>
    </row>
    <row r="64" spans="1:26" s="23" customFormat="1" ht="16" customHeight="1" x14ac:dyDescent="0.2">
      <c r="A64" s="70" t="s">
        <v>153</v>
      </c>
      <c r="B64" s="71"/>
      <c r="C64" s="71" t="s">
        <v>36</v>
      </c>
      <c r="D64" s="71">
        <v>9</v>
      </c>
      <c r="E64" s="71">
        <v>19</v>
      </c>
      <c r="F64" s="71">
        <v>29</v>
      </c>
      <c r="G64" s="71">
        <v>14</v>
      </c>
      <c r="H64" s="71">
        <v>20</v>
      </c>
      <c r="I64" s="71">
        <v>20</v>
      </c>
      <c r="J64" s="71">
        <v>49</v>
      </c>
      <c r="K64" s="71" t="s">
        <v>186</v>
      </c>
      <c r="L64" s="71">
        <v>19</v>
      </c>
      <c r="M64" s="71">
        <v>1900</v>
      </c>
      <c r="N64" s="71">
        <v>25</v>
      </c>
      <c r="O64" s="71">
        <v>50</v>
      </c>
      <c r="P64" s="71">
        <v>19</v>
      </c>
      <c r="Q64" s="71">
        <v>44</v>
      </c>
      <c r="R64" s="71">
        <v>1900</v>
      </c>
      <c r="S64" s="71">
        <v>700</v>
      </c>
      <c r="T64" s="54"/>
      <c r="U64" s="54"/>
      <c r="V64" s="54"/>
      <c r="W64" s="54"/>
    </row>
    <row r="65" spans="1:26" s="23" customFormat="1" ht="16" customHeight="1" x14ac:dyDescent="0.2">
      <c r="A65" s="64" t="s">
        <v>193</v>
      </c>
      <c r="B65" s="65" t="s">
        <v>36</v>
      </c>
      <c r="C65" s="65" t="s">
        <v>36</v>
      </c>
      <c r="D65" s="65">
        <f>(D64*'Currency Conversions'!D9)/D63</f>
        <v>0.18</v>
      </c>
      <c r="E65" s="65">
        <f>(E64*'Currency Conversions'!E9)/E63</f>
        <v>0.63333333333333341</v>
      </c>
      <c r="F65" s="65">
        <f>(F64*'Currency Conversions'!$F$9)/F63</f>
        <v>1.288888888888889</v>
      </c>
      <c r="G65" s="65">
        <f>(G64*'Currency Conversions'!G9)/G63</f>
        <v>1.8666666666666667</v>
      </c>
      <c r="H65" s="65">
        <f>(H64*'Currency Conversions'!H9)/H63</f>
        <v>0.26666666666666666</v>
      </c>
      <c r="I65" s="65">
        <f>(I64*'Currency Conversions'!I9)/I63</f>
        <v>0.26666666666666666</v>
      </c>
      <c r="J65" s="65">
        <f>(J64*'Currency Conversions'!J9)/J63</f>
        <v>1.6333333333333335</v>
      </c>
      <c r="K65" s="65"/>
      <c r="L65" s="65">
        <f>(L64*'Currency Conversions'!L9)/L63</f>
        <v>0.63333333333333341</v>
      </c>
      <c r="M65" s="65">
        <f>(M64*'Currency Conversions'!M9)/M63</f>
        <v>0.63333333333333341</v>
      </c>
      <c r="N65" s="65">
        <f>(N64*'Currency Conversions'!N9)/N63</f>
        <v>1</v>
      </c>
      <c r="O65" s="65">
        <f>(O64*'Currency Conversions'!O9)/O63</f>
        <v>0.66666666666666663</v>
      </c>
      <c r="P65" s="65">
        <f>(P64*'Currency Conversions'!P9)/P63</f>
        <v>0.63333333333333341</v>
      </c>
      <c r="Q65" s="65">
        <f>(Q64*'Currency Conversions'!Q9)/Q63</f>
        <v>0.88000000000000012</v>
      </c>
      <c r="R65" s="65">
        <f>(R64*'Currency Conversions'!R9)/R63</f>
        <v>0.63333333333333341</v>
      </c>
      <c r="S65" s="65">
        <f>(S64*'Currency Conversions'!S9)/S63</f>
        <v>0.42424242424242425</v>
      </c>
      <c r="T65" s="66"/>
      <c r="U65" s="66"/>
      <c r="V65" s="66"/>
      <c r="W65" s="66"/>
      <c r="X65" s="66"/>
      <c r="Y65" s="66"/>
      <c r="Z65" s="66"/>
    </row>
    <row r="66" spans="1:26" s="23" customFormat="1" ht="16" customHeight="1" x14ac:dyDescent="0.2">
      <c r="A66" s="54"/>
      <c r="B66" s="54"/>
      <c r="F66" s="54"/>
      <c r="J66" s="54"/>
      <c r="P66" s="54"/>
      <c r="Q66" s="54"/>
      <c r="S66" s="54"/>
    </row>
    <row r="67" spans="1:26" s="23" customFormat="1" ht="16" customHeight="1" x14ac:dyDescent="0.2">
      <c r="A67" s="54" t="s">
        <v>194</v>
      </c>
      <c r="B67" s="45" t="s">
        <v>36</v>
      </c>
      <c r="C67" s="45" t="s">
        <v>36</v>
      </c>
      <c r="D67" s="45" t="s">
        <v>36</v>
      </c>
      <c r="E67" s="45" t="s">
        <v>195</v>
      </c>
      <c r="F67" s="45" t="s">
        <v>196</v>
      </c>
      <c r="G67" s="45" t="s">
        <v>182</v>
      </c>
      <c r="H67" s="45" t="s">
        <v>197</v>
      </c>
      <c r="I67" s="45" t="s">
        <v>197</v>
      </c>
      <c r="J67" s="45" t="s">
        <v>198</v>
      </c>
      <c r="K67" s="45" t="s">
        <v>36</v>
      </c>
      <c r="L67" s="45" t="s">
        <v>199</v>
      </c>
      <c r="M67" s="45" t="s">
        <v>163</v>
      </c>
      <c r="N67" s="45" t="s">
        <v>36</v>
      </c>
      <c r="O67" s="45" t="s">
        <v>200</v>
      </c>
      <c r="P67" s="45" t="s">
        <v>201</v>
      </c>
      <c r="Q67" s="45" t="s">
        <v>202</v>
      </c>
      <c r="R67" s="45" t="s">
        <v>163</v>
      </c>
      <c r="S67" s="45" t="s">
        <v>36</v>
      </c>
    </row>
    <row r="68" spans="1:26" s="23" customFormat="1" ht="16" customHeight="1" x14ac:dyDescent="0.2">
      <c r="A68" s="54" t="s">
        <v>152</v>
      </c>
      <c r="B68" s="44" t="s">
        <v>36</v>
      </c>
      <c r="C68" s="44" t="s">
        <v>36</v>
      </c>
      <c r="D68" s="44" t="s">
        <v>36</v>
      </c>
      <c r="E68" s="44">
        <v>3</v>
      </c>
      <c r="F68" s="44">
        <v>3</v>
      </c>
      <c r="G68" s="44">
        <v>3</v>
      </c>
      <c r="H68" s="44">
        <v>3</v>
      </c>
      <c r="I68" s="44">
        <v>3</v>
      </c>
      <c r="J68" s="44">
        <v>1</v>
      </c>
      <c r="K68" s="44" t="s">
        <v>36</v>
      </c>
      <c r="L68" s="44">
        <v>3</v>
      </c>
      <c r="M68" s="44">
        <v>1</v>
      </c>
      <c r="N68" s="44" t="s">
        <v>36</v>
      </c>
      <c r="O68" s="44">
        <v>3</v>
      </c>
      <c r="P68" s="44">
        <v>1</v>
      </c>
      <c r="Q68" s="44">
        <v>5</v>
      </c>
      <c r="R68" s="44">
        <v>1</v>
      </c>
      <c r="S68" s="44" t="s">
        <v>36</v>
      </c>
    </row>
    <row r="69" spans="1:26" s="23" customFormat="1" ht="16" customHeight="1" x14ac:dyDescent="0.2">
      <c r="A69" s="70" t="s">
        <v>153</v>
      </c>
      <c r="B69" s="71"/>
      <c r="C69" s="71" t="s">
        <v>36</v>
      </c>
      <c r="D69" s="71" t="s">
        <v>36</v>
      </c>
      <c r="E69" s="71">
        <v>39</v>
      </c>
      <c r="F69" s="71">
        <v>39</v>
      </c>
      <c r="G69" s="71">
        <v>19</v>
      </c>
      <c r="H69" s="71">
        <v>70</v>
      </c>
      <c r="I69" s="71">
        <v>70</v>
      </c>
      <c r="J69" s="71">
        <v>8</v>
      </c>
      <c r="K69" s="71" t="s">
        <v>36</v>
      </c>
      <c r="L69" s="71">
        <v>19</v>
      </c>
      <c r="M69" s="71">
        <v>500</v>
      </c>
      <c r="N69" s="71" t="s">
        <v>36</v>
      </c>
      <c r="O69" s="71">
        <v>75</v>
      </c>
      <c r="P69" s="71">
        <v>7</v>
      </c>
      <c r="Q69" s="71">
        <v>63</v>
      </c>
      <c r="R69" s="71">
        <v>900</v>
      </c>
      <c r="S69" s="71" t="s">
        <v>36</v>
      </c>
      <c r="T69" s="54"/>
      <c r="U69" s="54"/>
      <c r="V69" s="54"/>
      <c r="W69" s="54"/>
    </row>
    <row r="70" spans="1:26" s="23" customFormat="1" ht="16" customHeight="1" x14ac:dyDescent="0.2">
      <c r="A70" s="64" t="s">
        <v>203</v>
      </c>
      <c r="B70" s="65" t="s">
        <v>36</v>
      </c>
      <c r="C70" s="65" t="s">
        <v>36</v>
      </c>
      <c r="D70" s="65" t="s">
        <v>36</v>
      </c>
      <c r="E70" s="65">
        <f>(E69*'Currency Conversions'!E9)/E68</f>
        <v>1.3</v>
      </c>
      <c r="F70" s="65">
        <f>(F69*'Currency Conversions'!$F$9)/F68</f>
        <v>1.7333333333333334</v>
      </c>
      <c r="G70" s="65">
        <f>(G69*'Currency Conversions'!G9)/G68</f>
        <v>0.84444444444444444</v>
      </c>
      <c r="H70" s="65">
        <f>(H69*'Currency Conversions'!H9)/H68</f>
        <v>0.93333333333333346</v>
      </c>
      <c r="I70" s="65">
        <f>(I69*'Currency Conversions'!I9)/I68</f>
        <v>0.93333333333333346</v>
      </c>
      <c r="J70" s="65">
        <f>(J69*'Currency Conversions'!J9)/J68</f>
        <v>0.8</v>
      </c>
      <c r="K70" s="65" t="s">
        <v>36</v>
      </c>
      <c r="L70" s="65">
        <f>(L69*'Currency Conversions'!L9)/L68</f>
        <v>0.63333333333333341</v>
      </c>
      <c r="M70" s="65">
        <f>(M69*'Currency Conversions'!M9)/M68</f>
        <v>0.5</v>
      </c>
      <c r="N70" s="65" t="s">
        <v>36</v>
      </c>
      <c r="O70" s="65">
        <f>(O69*'Currency Conversions'!O9)/O68</f>
        <v>1</v>
      </c>
      <c r="P70" s="65">
        <f>(P69*'Currency Conversions'!P9)/P68</f>
        <v>0.70000000000000007</v>
      </c>
      <c r="Q70" s="65">
        <f>(Q69*'Currency Conversions'!Q9)/Q68</f>
        <v>1.2600000000000002</v>
      </c>
      <c r="R70" s="65">
        <f>(R69*'Currency Conversions'!R9)/R68</f>
        <v>0.9</v>
      </c>
      <c r="S70" s="65" t="s">
        <v>36</v>
      </c>
      <c r="T70" s="66"/>
      <c r="U70" s="66"/>
      <c r="V70" s="66"/>
      <c r="W70" s="66"/>
      <c r="X70" s="66"/>
      <c r="Y70" s="66"/>
      <c r="Z70" s="66"/>
    </row>
    <row r="71" spans="1:26" s="23" customFormat="1" ht="16" customHeight="1" x14ac:dyDescent="0.2">
      <c r="A71" s="54"/>
      <c r="B71" s="54"/>
      <c r="C71" s="79"/>
      <c r="D71" s="79"/>
      <c r="J71" s="54"/>
      <c r="K71" s="79"/>
      <c r="M71" s="79"/>
      <c r="N71" s="79"/>
      <c r="P71" s="54"/>
      <c r="Q71" s="54"/>
      <c r="S71" s="54"/>
    </row>
    <row r="72" spans="1:26" s="23" customFormat="1" ht="16" customHeight="1" x14ac:dyDescent="0.2">
      <c r="A72" s="54" t="s">
        <v>204</v>
      </c>
      <c r="B72" s="45" t="s">
        <v>36</v>
      </c>
      <c r="C72" s="45" t="s">
        <v>36</v>
      </c>
      <c r="D72" s="45" t="s">
        <v>36</v>
      </c>
      <c r="E72" s="45" t="s">
        <v>205</v>
      </c>
      <c r="F72" s="45" t="s">
        <v>206</v>
      </c>
      <c r="G72" s="45" t="s">
        <v>207</v>
      </c>
      <c r="H72" s="45" t="s">
        <v>145</v>
      </c>
      <c r="I72" s="45" t="s">
        <v>145</v>
      </c>
      <c r="J72" s="45" t="s">
        <v>208</v>
      </c>
      <c r="K72" s="45" t="s">
        <v>36</v>
      </c>
      <c r="L72" s="45" t="s">
        <v>163</v>
      </c>
      <c r="M72" s="45" t="s">
        <v>36</v>
      </c>
      <c r="N72" s="45" t="s">
        <v>36</v>
      </c>
      <c r="O72" s="45" t="s">
        <v>209</v>
      </c>
      <c r="P72" s="45" t="s">
        <v>163</v>
      </c>
      <c r="Q72" s="45" t="s">
        <v>36</v>
      </c>
      <c r="R72" s="45" t="s">
        <v>36</v>
      </c>
      <c r="S72" s="45" t="s">
        <v>36</v>
      </c>
    </row>
    <row r="73" spans="1:26" s="23" customFormat="1" ht="16" customHeight="1" x14ac:dyDescent="0.2">
      <c r="A73" s="54" t="s">
        <v>152</v>
      </c>
      <c r="B73" s="44" t="s">
        <v>36</v>
      </c>
      <c r="C73" s="44" t="s">
        <v>36</v>
      </c>
      <c r="D73" s="44" t="s">
        <v>36</v>
      </c>
      <c r="E73" s="44">
        <v>3</v>
      </c>
      <c r="F73" s="44">
        <v>3</v>
      </c>
      <c r="G73" s="44">
        <v>1</v>
      </c>
      <c r="H73" s="44">
        <v>3</v>
      </c>
      <c r="I73" s="44">
        <v>3</v>
      </c>
      <c r="J73" s="44">
        <v>3</v>
      </c>
      <c r="K73" s="44" t="s">
        <v>36</v>
      </c>
      <c r="L73" s="44">
        <v>1</v>
      </c>
      <c r="M73" s="44" t="s">
        <v>36</v>
      </c>
      <c r="N73" s="44" t="s">
        <v>36</v>
      </c>
      <c r="O73" s="44">
        <v>3</v>
      </c>
      <c r="P73" s="44">
        <v>1</v>
      </c>
      <c r="Q73" s="44" t="s">
        <v>36</v>
      </c>
      <c r="R73" s="44" t="s">
        <v>36</v>
      </c>
      <c r="S73" s="44" t="s">
        <v>36</v>
      </c>
    </row>
    <row r="74" spans="1:26" s="23" customFormat="1" ht="16" customHeight="1" x14ac:dyDescent="0.2">
      <c r="A74" s="70" t="s">
        <v>153</v>
      </c>
      <c r="B74" s="71" t="s">
        <v>36</v>
      </c>
      <c r="C74" s="71" t="s">
        <v>36</v>
      </c>
      <c r="D74" s="71" t="s">
        <v>36</v>
      </c>
      <c r="E74" s="71">
        <v>39</v>
      </c>
      <c r="F74" s="71">
        <v>19</v>
      </c>
      <c r="G74" s="71">
        <v>19</v>
      </c>
      <c r="H74" s="71">
        <v>60</v>
      </c>
      <c r="I74" s="71">
        <v>60</v>
      </c>
      <c r="J74" s="71">
        <v>72</v>
      </c>
      <c r="K74" s="71" t="s">
        <v>36</v>
      </c>
      <c r="L74" s="71">
        <v>9</v>
      </c>
      <c r="M74" s="71" t="s">
        <v>36</v>
      </c>
      <c r="N74" s="71" t="s">
        <v>36</v>
      </c>
      <c r="O74" s="71">
        <v>100</v>
      </c>
      <c r="P74" s="71">
        <v>6</v>
      </c>
      <c r="Q74" s="71" t="s">
        <v>36</v>
      </c>
      <c r="R74" s="71" t="s">
        <v>36</v>
      </c>
      <c r="S74" s="71" t="s">
        <v>36</v>
      </c>
      <c r="T74" s="54"/>
      <c r="U74" s="54"/>
      <c r="V74" s="54"/>
      <c r="W74" s="54"/>
    </row>
    <row r="75" spans="1:26" s="23" customFormat="1" ht="16" customHeight="1" x14ac:dyDescent="0.2">
      <c r="A75" s="64" t="s">
        <v>210</v>
      </c>
      <c r="B75" s="65" t="s">
        <v>36</v>
      </c>
      <c r="C75" s="65" t="s">
        <v>36</v>
      </c>
      <c r="D75" s="65" t="s">
        <v>36</v>
      </c>
      <c r="E75" s="65">
        <f>(E74*'Currency Conversions'!E9)/E73</f>
        <v>1.3</v>
      </c>
      <c r="F75" s="65">
        <f>(F74*'Currency Conversions'!$F$9)/F73</f>
        <v>0.84444444444444444</v>
      </c>
      <c r="G75" s="65">
        <f>(G74*'Currency Conversions'!G9)/G73</f>
        <v>2.5333333333333332</v>
      </c>
      <c r="H75" s="65">
        <f>(H74*'Currency Conversions'!H9)/H73</f>
        <v>0.79999999999999993</v>
      </c>
      <c r="I75" s="65">
        <f>(I74*'Currency Conversions'!I9)/I73</f>
        <v>0.79999999999999993</v>
      </c>
      <c r="J75" s="65">
        <f>(J74*'Currency Conversions'!J9)/J73</f>
        <v>2.4</v>
      </c>
      <c r="K75" s="65" t="s">
        <v>36</v>
      </c>
      <c r="L75" s="65">
        <f>(L74*'Currency Conversions'!L9)/L73</f>
        <v>0.9</v>
      </c>
      <c r="M75" s="65" t="s">
        <v>36</v>
      </c>
      <c r="N75" s="65" t="s">
        <v>36</v>
      </c>
      <c r="O75" s="65">
        <f>(O74*'Currency Conversions'!O9)/O73</f>
        <v>1.3333333333333333</v>
      </c>
      <c r="P75" s="65">
        <f>(P74*'Currency Conversions'!P9)/P73</f>
        <v>0.60000000000000009</v>
      </c>
      <c r="Q75" s="65" t="s">
        <v>36</v>
      </c>
      <c r="R75" s="65" t="s">
        <v>36</v>
      </c>
      <c r="S75" s="65" t="s">
        <v>36</v>
      </c>
      <c r="T75" s="66"/>
      <c r="U75" s="66"/>
      <c r="V75" s="66"/>
      <c r="W75" s="66"/>
      <c r="X75" s="66"/>
      <c r="Y75" s="66"/>
      <c r="Z75" s="66"/>
    </row>
    <row r="76" spans="1:26" s="23" customFormat="1" ht="16" customHeight="1" x14ac:dyDescent="0.2">
      <c r="A76" s="54"/>
      <c r="B76" s="54"/>
      <c r="J76" s="54"/>
      <c r="P76" s="54"/>
      <c r="Q76" s="54"/>
      <c r="S76" s="54"/>
    </row>
    <row r="77" spans="1:26" s="23" customFormat="1" ht="16" customHeight="1" x14ac:dyDescent="0.2">
      <c r="A77" s="15" t="s">
        <v>211</v>
      </c>
      <c r="B77" s="60">
        <f>IFERROR(AVERAGE(B50,B55,B60,B65,B75),"N/A")</f>
        <v>0.25</v>
      </c>
      <c r="C77" s="60" t="str">
        <f t="shared" ref="C77:S77" si="13">IFERROR(AVERAGE(C50,C55,C60,C65,C75),"N/A")</f>
        <v>N/A</v>
      </c>
      <c r="D77" s="60">
        <f t="shared" si="13"/>
        <v>0.45666666666666672</v>
      </c>
      <c r="E77" s="60">
        <f t="shared" si="13"/>
        <v>0.76666666666666683</v>
      </c>
      <c r="F77" s="60">
        <f t="shared" si="13"/>
        <v>0.84444444444444444</v>
      </c>
      <c r="G77" s="60">
        <f t="shared" si="13"/>
        <v>1.4577777777777778</v>
      </c>
      <c r="H77" s="60">
        <f t="shared" si="13"/>
        <v>0.81333333333333324</v>
      </c>
      <c r="I77" s="60">
        <f t="shared" si="13"/>
        <v>0.81333333333333324</v>
      </c>
      <c r="J77" s="60">
        <f t="shared" si="13"/>
        <v>1.1266666666666665</v>
      </c>
      <c r="K77" s="60">
        <f t="shared" si="13"/>
        <v>0.56666666666666676</v>
      </c>
      <c r="L77" s="60">
        <f t="shared" si="13"/>
        <v>0.58000000000000007</v>
      </c>
      <c r="M77" s="60">
        <f t="shared" si="13"/>
        <v>0.50000000000000011</v>
      </c>
      <c r="N77" s="60">
        <f t="shared" si="13"/>
        <v>0.98333333333333339</v>
      </c>
      <c r="O77" s="60">
        <f t="shared" si="13"/>
        <v>0.8</v>
      </c>
      <c r="P77" s="60">
        <f t="shared" si="13"/>
        <v>0.49333333333333335</v>
      </c>
      <c r="Q77" s="60">
        <f t="shared" si="13"/>
        <v>0.54</v>
      </c>
      <c r="R77" s="60">
        <f t="shared" si="13"/>
        <v>0.55000000000000004</v>
      </c>
      <c r="S77" s="60">
        <f t="shared" si="13"/>
        <v>0.46969696969696972</v>
      </c>
      <c r="T77" s="61"/>
      <c r="U77" s="61"/>
      <c r="V77" s="61"/>
      <c r="W77" s="61"/>
    </row>
    <row r="78" spans="1:26" s="23" customFormat="1" ht="16" customHeight="1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pans="1:26" s="23" customFormat="1" ht="165" customHeight="1" x14ac:dyDescent="0.2">
      <c r="A79" s="80" t="s">
        <v>212</v>
      </c>
      <c r="B79" s="81" t="s">
        <v>222</v>
      </c>
      <c r="C79" s="81" t="s">
        <v>213</v>
      </c>
      <c r="D79" s="81"/>
      <c r="E79" s="81" t="s">
        <v>214</v>
      </c>
      <c r="F79" s="81"/>
      <c r="G79" s="81"/>
      <c r="H79" s="81"/>
      <c r="I79" s="81"/>
      <c r="J79" s="81" t="s">
        <v>215</v>
      </c>
      <c r="K79" s="81"/>
      <c r="L79" s="81" t="s">
        <v>216</v>
      </c>
      <c r="M79" s="81" t="s">
        <v>217</v>
      </c>
      <c r="N79" s="81"/>
      <c r="O79" s="81" t="s">
        <v>218</v>
      </c>
      <c r="P79" s="81" t="s">
        <v>219</v>
      </c>
      <c r="Q79" s="81" t="s">
        <v>220</v>
      </c>
      <c r="R79" s="81" t="s">
        <v>221</v>
      </c>
      <c r="S79" s="81"/>
      <c r="T79" s="81"/>
      <c r="U79" s="81"/>
      <c r="V79" s="81"/>
      <c r="W79" s="81"/>
      <c r="X79" s="81"/>
      <c r="Y79" s="81"/>
      <c r="Z79" s="81"/>
    </row>
    <row r="80" spans="1:26" ht="12.75" customHeight="1" x14ac:dyDescent="0.2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2:19" ht="12.75" customHeight="1" x14ac:dyDescent="0.2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2:19" ht="12.75" customHeight="1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2:19" ht="12.75" customHeight="1" x14ac:dyDescent="0.2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2:19" ht="12.75" customHeight="1" x14ac:dyDescent="0.2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2:19" ht="12.75" customHeight="1" x14ac:dyDescent="0.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2:19" ht="12.75" customHeight="1" x14ac:dyDescent="0.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2:19" ht="12.75" customHeight="1" x14ac:dyDescent="0.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2:19" ht="12.75" customHeight="1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2:19" ht="12.75" customHeight="1" x14ac:dyDescent="0.2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2:19" ht="12.75" customHeight="1" x14ac:dyDescent="0.2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2:19" ht="12.75" customHeight="1" x14ac:dyDescent="0.2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2:19" ht="12.75" customHeight="1" x14ac:dyDescent="0.2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2:19" ht="12.75" customHeight="1" x14ac:dyDescent="0.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2:19" ht="12.75" customHeight="1" x14ac:dyDescent="0.2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2:19" ht="12.75" customHeight="1" x14ac:dyDescent="0.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2:19" ht="12.75" customHeight="1" x14ac:dyDescent="0.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2:19" ht="12.75" customHeight="1" x14ac:dyDescent="0.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19" ht="12.75" customHeight="1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19" ht="12.75" customHeight="1" x14ac:dyDescent="0.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2:19" ht="12.75" customHeight="1" x14ac:dyDescent="0.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2:19" ht="12.75" customHeight="1" x14ac:dyDescent="0.2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2:19" ht="12.75" customHeight="1" x14ac:dyDescent="0.2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2:19" ht="12.75" customHeight="1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2:19" ht="12.75" customHeight="1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2:19" ht="12.75" customHeigh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2:19" ht="12.75" customHeigh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2:19" ht="12.75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2:19" ht="12.75" customHeigh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2:19" ht="12.75" customHeigh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2:19" ht="12.75" customHeight="1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2:19" ht="12.75" customHeight="1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2:19" ht="12.75" customHeight="1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2:19" ht="12.75" customHeight="1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2:19" ht="12.75" customHeight="1" x14ac:dyDescent="0.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2:19" ht="12.75" customHeight="1" x14ac:dyDescent="0.2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2:19" ht="12.75" customHeight="1" x14ac:dyDescent="0.2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2:19" ht="12.75" customHeight="1" x14ac:dyDescent="0.2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2:19" ht="12.75" customHeight="1" x14ac:dyDescent="0.2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2:19" ht="12.75" customHeight="1" x14ac:dyDescent="0.2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2:19" ht="12.75" customHeight="1" x14ac:dyDescent="0.2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2:19" ht="12.75" customHeight="1" x14ac:dyDescent="0.2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2:19" ht="12.75" customHeight="1" x14ac:dyDescent="0.2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2:19" ht="12.75" customHeight="1" x14ac:dyDescent="0.2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2:19" ht="12.75" customHeight="1" x14ac:dyDescent="0.2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2:19" ht="12.75" customHeight="1" x14ac:dyDescent="0.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</row>
    <row r="126" spans="2:19" ht="12.75" customHeight="1" x14ac:dyDescent="0.2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</row>
    <row r="127" spans="2:19" ht="12.75" customHeight="1" x14ac:dyDescent="0.2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</row>
    <row r="128" spans="2:19" ht="12.75" customHeight="1" x14ac:dyDescent="0.2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</row>
    <row r="129" spans="2:19" ht="12.75" customHeight="1" x14ac:dyDescent="0.2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</row>
    <row r="130" spans="2:19" ht="12.75" customHeight="1" x14ac:dyDescent="0.2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</row>
    <row r="131" spans="2:19" ht="12.75" customHeight="1" x14ac:dyDescent="0.2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</row>
    <row r="132" spans="2:19" ht="12.75" customHeight="1" x14ac:dyDescent="0.2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</row>
    <row r="133" spans="2:19" ht="12.75" customHeight="1" x14ac:dyDescent="0.2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</row>
    <row r="134" spans="2:19" ht="12.75" customHeight="1" x14ac:dyDescent="0.2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</row>
    <row r="135" spans="2:19" ht="12.75" customHeight="1" x14ac:dyDescent="0.2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</row>
    <row r="136" spans="2:19" ht="12.75" customHeight="1" x14ac:dyDescent="0.2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</row>
    <row r="137" spans="2:19" ht="12.75" customHeight="1" x14ac:dyDescent="0.2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</row>
    <row r="138" spans="2:19" ht="12.75" customHeight="1" x14ac:dyDescent="0.2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</row>
    <row r="139" spans="2:19" ht="12.75" customHeight="1" x14ac:dyDescent="0.2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</row>
    <row r="140" spans="2:19" ht="12.75" customHeight="1" x14ac:dyDescent="0.2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</row>
    <row r="141" spans="2:19" ht="12.75" customHeight="1" x14ac:dyDescent="0.2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</row>
    <row r="142" spans="2:19" ht="12.75" customHeight="1" x14ac:dyDescent="0.2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</row>
    <row r="143" spans="2:19" ht="12.75" customHeight="1" x14ac:dyDescent="0.2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</row>
    <row r="144" spans="2:19" ht="12.75" customHeight="1" x14ac:dyDescent="0.2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</row>
    <row r="145" spans="2:19" ht="12.75" customHeight="1" x14ac:dyDescent="0.2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</row>
    <row r="146" spans="2:19" ht="12.75" customHeight="1" x14ac:dyDescent="0.2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</row>
    <row r="147" spans="2:19" ht="12.75" customHeight="1" x14ac:dyDescent="0.2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</row>
    <row r="148" spans="2:19" ht="12.75" customHeight="1" x14ac:dyDescent="0.2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</row>
    <row r="149" spans="2:19" ht="12.75" customHeight="1" x14ac:dyDescent="0.2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</row>
    <row r="150" spans="2:19" ht="12.75" customHeight="1" x14ac:dyDescent="0.2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</row>
    <row r="151" spans="2:19" ht="12.75" customHeight="1" x14ac:dyDescent="0.2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</row>
    <row r="152" spans="2:19" ht="12.75" customHeight="1" x14ac:dyDescent="0.2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</row>
    <row r="153" spans="2:19" ht="12.75" customHeight="1" x14ac:dyDescent="0.2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</row>
    <row r="154" spans="2:19" ht="12.75" customHeight="1" x14ac:dyDescent="0.2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</row>
    <row r="155" spans="2:19" ht="12.75" customHeight="1" x14ac:dyDescent="0.2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</row>
    <row r="156" spans="2:19" ht="12.75" customHeight="1" x14ac:dyDescent="0.2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</row>
    <row r="157" spans="2:19" ht="12.75" customHeight="1" x14ac:dyDescent="0.2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</row>
    <row r="158" spans="2:19" ht="12.75" customHeight="1" x14ac:dyDescent="0.2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</row>
    <row r="159" spans="2:19" ht="12.75" customHeight="1" x14ac:dyDescent="0.2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</row>
    <row r="160" spans="2:19" ht="12.75" customHeight="1" x14ac:dyDescent="0.2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</row>
    <row r="161" spans="2:19" ht="12.75" customHeight="1" x14ac:dyDescent="0.2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</row>
    <row r="162" spans="2:19" ht="12.75" customHeight="1" x14ac:dyDescent="0.2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</row>
    <row r="163" spans="2:19" ht="12.75" customHeight="1" x14ac:dyDescent="0.2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</row>
    <row r="164" spans="2:19" ht="12.75" customHeight="1" x14ac:dyDescent="0.2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</row>
    <row r="165" spans="2:19" ht="12.75" customHeight="1" x14ac:dyDescent="0.2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</row>
    <row r="166" spans="2:19" ht="12.75" customHeight="1" x14ac:dyDescent="0.2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</row>
    <row r="167" spans="2:19" ht="12.75" customHeight="1" x14ac:dyDescent="0.2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</row>
    <row r="168" spans="2:19" ht="12.75" customHeight="1" x14ac:dyDescent="0.2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</row>
    <row r="169" spans="2:19" ht="12.75" customHeight="1" x14ac:dyDescent="0.2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</row>
    <row r="170" spans="2:19" ht="12.75" customHeight="1" x14ac:dyDescent="0.2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</row>
    <row r="171" spans="2:19" ht="12.75" customHeight="1" x14ac:dyDescent="0.2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</row>
    <row r="172" spans="2:19" ht="12.75" customHeight="1" x14ac:dyDescent="0.2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</row>
    <row r="173" spans="2:19" ht="12.75" customHeight="1" x14ac:dyDescent="0.2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</row>
    <row r="174" spans="2:19" ht="12.75" customHeight="1" x14ac:dyDescent="0.2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</row>
    <row r="175" spans="2:19" ht="12.75" customHeight="1" x14ac:dyDescent="0.2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</row>
    <row r="176" spans="2:19" ht="12.75" customHeight="1" x14ac:dyDescent="0.2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</row>
    <row r="177" spans="2:19" ht="12.75" customHeight="1" x14ac:dyDescent="0.2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</row>
    <row r="178" spans="2:19" ht="12.75" customHeight="1" x14ac:dyDescent="0.2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</row>
    <row r="179" spans="2:19" ht="12.75" customHeight="1" x14ac:dyDescent="0.2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</row>
    <row r="180" spans="2:19" ht="12.75" customHeight="1" x14ac:dyDescent="0.2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</row>
    <row r="181" spans="2:19" ht="12.75" customHeight="1" x14ac:dyDescent="0.2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</row>
    <row r="182" spans="2:19" ht="12.75" customHeight="1" x14ac:dyDescent="0.2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</row>
    <row r="183" spans="2:19" ht="12.75" customHeight="1" x14ac:dyDescent="0.2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</row>
    <row r="184" spans="2:19" ht="12.75" customHeight="1" x14ac:dyDescent="0.2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</row>
    <row r="185" spans="2:19" ht="12.75" customHeight="1" x14ac:dyDescent="0.2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</row>
    <row r="186" spans="2:19" ht="12.75" customHeight="1" x14ac:dyDescent="0.2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</row>
    <row r="187" spans="2:19" ht="12.75" customHeight="1" x14ac:dyDescent="0.2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</row>
    <row r="188" spans="2:19" ht="12.75" customHeight="1" x14ac:dyDescent="0.2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</row>
    <row r="189" spans="2:19" ht="12.75" customHeight="1" x14ac:dyDescent="0.2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</row>
    <row r="190" spans="2:19" ht="12.75" customHeight="1" x14ac:dyDescent="0.2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</row>
    <row r="191" spans="2:19" ht="12.75" customHeight="1" x14ac:dyDescent="0.2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</row>
    <row r="192" spans="2:19" ht="12.75" customHeight="1" x14ac:dyDescent="0.2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</row>
    <row r="193" spans="2:19" ht="12.75" customHeight="1" x14ac:dyDescent="0.2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</row>
    <row r="194" spans="2:19" ht="12.75" customHeight="1" x14ac:dyDescent="0.2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</row>
    <row r="195" spans="2:19" ht="12.75" customHeight="1" x14ac:dyDescent="0.2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</row>
    <row r="196" spans="2:19" ht="12.75" customHeight="1" x14ac:dyDescent="0.2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</row>
    <row r="197" spans="2:19" ht="12.75" customHeight="1" x14ac:dyDescent="0.2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</row>
    <row r="198" spans="2:19" ht="12.75" customHeight="1" x14ac:dyDescent="0.2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</row>
    <row r="199" spans="2:19" ht="12.75" customHeight="1" x14ac:dyDescent="0.2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</row>
    <row r="200" spans="2:19" ht="12.75" customHeight="1" x14ac:dyDescent="0.2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</row>
    <row r="201" spans="2:19" ht="12.75" customHeight="1" x14ac:dyDescent="0.2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</row>
    <row r="202" spans="2:19" ht="12.75" customHeight="1" x14ac:dyDescent="0.2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</row>
    <row r="203" spans="2:19" ht="12.75" customHeight="1" x14ac:dyDescent="0.2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</row>
    <row r="204" spans="2:19" ht="12.75" customHeight="1" x14ac:dyDescent="0.2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2:19" ht="12.75" customHeight="1" x14ac:dyDescent="0.2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</row>
    <row r="206" spans="2:19" ht="12.75" customHeight="1" x14ac:dyDescent="0.2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</row>
    <row r="207" spans="2:19" ht="12.75" customHeight="1" x14ac:dyDescent="0.2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</row>
    <row r="208" spans="2:19" ht="12.75" customHeight="1" x14ac:dyDescent="0.2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</row>
    <row r="209" spans="2:19" ht="12.75" customHeight="1" x14ac:dyDescent="0.2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</row>
    <row r="210" spans="2:19" ht="12.75" customHeight="1" x14ac:dyDescent="0.2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</row>
    <row r="211" spans="2:19" ht="12.75" customHeight="1" x14ac:dyDescent="0.2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</row>
    <row r="212" spans="2:19" ht="12.75" customHeight="1" x14ac:dyDescent="0.2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</row>
    <row r="213" spans="2:19" ht="12.75" customHeight="1" x14ac:dyDescent="0.2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</row>
    <row r="214" spans="2:19" ht="12.75" customHeight="1" x14ac:dyDescent="0.2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</row>
    <row r="215" spans="2:19" ht="12.75" customHeight="1" x14ac:dyDescent="0.2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</row>
    <row r="216" spans="2:19" ht="12.75" customHeight="1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</row>
    <row r="217" spans="2:19" ht="12.75" customHeight="1" x14ac:dyDescent="0.2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</row>
    <row r="218" spans="2:19" ht="12.75" customHeight="1" x14ac:dyDescent="0.2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</row>
    <row r="219" spans="2:19" ht="12.75" customHeight="1" x14ac:dyDescent="0.2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</row>
    <row r="220" spans="2:19" ht="12.75" customHeight="1" x14ac:dyDescent="0.2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</row>
    <row r="221" spans="2:19" ht="12.75" customHeight="1" x14ac:dyDescent="0.2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</row>
    <row r="222" spans="2:19" ht="12.75" customHeight="1" x14ac:dyDescent="0.2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</row>
    <row r="223" spans="2:19" ht="12.75" customHeight="1" x14ac:dyDescent="0.2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ht="12.75" customHeight="1" x14ac:dyDescent="0.2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ht="12.75" customHeight="1" x14ac:dyDescent="0.2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ht="12.75" customHeight="1" x14ac:dyDescent="0.2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ht="12.75" customHeight="1" x14ac:dyDescent="0.2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ht="12.75" customHeight="1" x14ac:dyDescent="0.2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ht="12.75" customHeight="1" x14ac:dyDescent="0.2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ht="12.75" customHeight="1" x14ac:dyDescent="0.2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</row>
    <row r="231" spans="2:19" ht="12.75" customHeight="1" x14ac:dyDescent="0.2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</row>
    <row r="232" spans="2:19" ht="12.75" customHeight="1" x14ac:dyDescent="0.2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</row>
    <row r="233" spans="2:19" ht="12.75" customHeight="1" x14ac:dyDescent="0.2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</row>
    <row r="234" spans="2:19" ht="12.75" customHeight="1" x14ac:dyDescent="0.2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</row>
    <row r="235" spans="2:19" ht="12.75" customHeight="1" x14ac:dyDescent="0.2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</row>
    <row r="236" spans="2:19" ht="12.75" customHeight="1" x14ac:dyDescent="0.2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</row>
    <row r="237" spans="2:19" ht="12.75" customHeight="1" x14ac:dyDescent="0.2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</row>
    <row r="238" spans="2:19" ht="12.75" customHeight="1" x14ac:dyDescent="0.2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</row>
    <row r="239" spans="2:19" ht="12.75" customHeight="1" x14ac:dyDescent="0.2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</row>
    <row r="240" spans="2:19" ht="12.75" customHeight="1" x14ac:dyDescent="0.2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</row>
    <row r="241" spans="2:19" ht="12.75" customHeight="1" x14ac:dyDescent="0.2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</row>
    <row r="242" spans="2:19" ht="12.75" customHeight="1" x14ac:dyDescent="0.2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</row>
    <row r="243" spans="2:19" ht="12.75" customHeight="1" x14ac:dyDescent="0.2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</row>
    <row r="244" spans="2:19" ht="12.75" customHeight="1" x14ac:dyDescent="0.2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</row>
    <row r="245" spans="2:19" ht="12.75" customHeight="1" x14ac:dyDescent="0.2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</row>
    <row r="246" spans="2:19" ht="12.75" customHeight="1" x14ac:dyDescent="0.2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</row>
    <row r="247" spans="2:19" ht="12.75" customHeight="1" x14ac:dyDescent="0.2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</row>
    <row r="248" spans="2:19" ht="12.75" customHeight="1" x14ac:dyDescent="0.2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</row>
    <row r="249" spans="2:19" ht="12.75" customHeight="1" x14ac:dyDescent="0.2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</row>
    <row r="250" spans="2:19" ht="12.75" customHeight="1" x14ac:dyDescent="0.2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</row>
    <row r="251" spans="2:19" ht="12.75" customHeight="1" x14ac:dyDescent="0.2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</row>
    <row r="252" spans="2:19" ht="12.75" customHeight="1" x14ac:dyDescent="0.2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</row>
    <row r="253" spans="2:19" ht="12.75" customHeight="1" x14ac:dyDescent="0.2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</row>
    <row r="254" spans="2:19" ht="12.75" customHeight="1" x14ac:dyDescent="0.2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</row>
    <row r="255" spans="2:19" ht="12.75" customHeight="1" x14ac:dyDescent="0.2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</row>
    <row r="256" spans="2:19" ht="12.75" customHeight="1" x14ac:dyDescent="0.2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</row>
    <row r="257" spans="2:19" ht="12.75" customHeight="1" x14ac:dyDescent="0.2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</row>
    <row r="258" spans="2:19" ht="12.75" customHeight="1" x14ac:dyDescent="0.2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</row>
    <row r="259" spans="2:19" ht="12.75" customHeight="1" x14ac:dyDescent="0.2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</row>
    <row r="260" spans="2:19" ht="12.75" customHeight="1" x14ac:dyDescent="0.2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</row>
    <row r="261" spans="2:19" ht="12.75" customHeight="1" x14ac:dyDescent="0.2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</row>
    <row r="262" spans="2:19" ht="12.75" customHeight="1" x14ac:dyDescent="0.2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</row>
    <row r="263" spans="2:19" ht="12.75" customHeight="1" x14ac:dyDescent="0.2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</row>
    <row r="264" spans="2:19" ht="12.75" customHeight="1" x14ac:dyDescent="0.2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</row>
    <row r="265" spans="2:19" ht="12.75" customHeight="1" x14ac:dyDescent="0.2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</row>
    <row r="266" spans="2:19" ht="12.75" customHeight="1" x14ac:dyDescent="0.2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</row>
    <row r="267" spans="2:19" ht="12.75" customHeight="1" x14ac:dyDescent="0.2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</row>
    <row r="268" spans="2:19" ht="12.75" customHeight="1" x14ac:dyDescent="0.2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</row>
    <row r="269" spans="2:19" ht="12.75" customHeight="1" x14ac:dyDescent="0.2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</row>
    <row r="270" spans="2:19" ht="12.75" customHeight="1" x14ac:dyDescent="0.2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</row>
    <row r="271" spans="2:19" ht="12.75" customHeight="1" x14ac:dyDescent="0.2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</row>
    <row r="272" spans="2:19" ht="12.75" customHeight="1" x14ac:dyDescent="0.2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</row>
    <row r="273" spans="2:19" ht="12.75" customHeight="1" x14ac:dyDescent="0.2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</row>
    <row r="274" spans="2:19" ht="12.75" customHeight="1" x14ac:dyDescent="0.2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</row>
    <row r="275" spans="2:19" ht="12.75" customHeight="1" x14ac:dyDescent="0.2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</row>
    <row r="276" spans="2:19" ht="12.75" customHeight="1" x14ac:dyDescent="0.2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</row>
    <row r="277" spans="2:19" ht="12.75" customHeight="1" x14ac:dyDescent="0.2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</row>
    <row r="278" spans="2:19" ht="12.75" customHeight="1" x14ac:dyDescent="0.2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</row>
    <row r="279" spans="2:19" ht="12.75" customHeight="1" x14ac:dyDescent="0.2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</row>
    <row r="280" spans="2:19" ht="12.75" customHeight="1" x14ac:dyDescent="0.2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</row>
    <row r="281" spans="2:19" ht="12.75" customHeight="1" x14ac:dyDescent="0.2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</row>
    <row r="282" spans="2:19" ht="12.75" customHeight="1" x14ac:dyDescent="0.2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</row>
    <row r="283" spans="2:19" ht="12.75" customHeight="1" x14ac:dyDescent="0.2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</row>
    <row r="284" spans="2:19" ht="12.75" customHeight="1" x14ac:dyDescent="0.2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</row>
    <row r="285" spans="2:19" ht="12.75" customHeight="1" x14ac:dyDescent="0.2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</row>
    <row r="286" spans="2:19" ht="12.75" customHeight="1" x14ac:dyDescent="0.2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</row>
    <row r="287" spans="2:19" ht="12.75" customHeight="1" x14ac:dyDescent="0.2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</row>
    <row r="288" spans="2:19" ht="12.75" customHeight="1" x14ac:dyDescent="0.2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</row>
    <row r="289" spans="2:19" ht="12.75" customHeight="1" x14ac:dyDescent="0.2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</row>
    <row r="290" spans="2:19" ht="12.75" customHeight="1" x14ac:dyDescent="0.2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</row>
    <row r="291" spans="2:19" ht="12.75" customHeight="1" x14ac:dyDescent="0.2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</row>
    <row r="292" spans="2:19" ht="12.75" customHeight="1" x14ac:dyDescent="0.2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</row>
    <row r="293" spans="2:19" ht="12.75" customHeight="1" x14ac:dyDescent="0.2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</row>
    <row r="294" spans="2:19" ht="12.75" customHeight="1" x14ac:dyDescent="0.2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</row>
    <row r="295" spans="2:19" ht="12.75" customHeight="1" x14ac:dyDescent="0.2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</row>
    <row r="296" spans="2:19" ht="12.75" customHeight="1" x14ac:dyDescent="0.2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</row>
    <row r="297" spans="2:19" ht="12.75" customHeight="1" x14ac:dyDescent="0.2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</row>
    <row r="298" spans="2:19" ht="12.75" customHeight="1" x14ac:dyDescent="0.2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</row>
    <row r="299" spans="2:19" ht="12.75" customHeight="1" x14ac:dyDescent="0.2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</row>
    <row r="300" spans="2:19" ht="12.75" customHeight="1" x14ac:dyDescent="0.2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</row>
    <row r="301" spans="2:19" ht="12.75" customHeight="1" x14ac:dyDescent="0.2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</row>
    <row r="302" spans="2:19" ht="12.75" customHeight="1" x14ac:dyDescent="0.2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</row>
    <row r="303" spans="2:19" ht="12.75" customHeight="1" x14ac:dyDescent="0.2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</row>
    <row r="304" spans="2:19" ht="12.75" customHeight="1" x14ac:dyDescent="0.2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</row>
    <row r="305" spans="2:19" ht="12.75" customHeight="1" x14ac:dyDescent="0.2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</row>
    <row r="306" spans="2:19" ht="12.75" customHeight="1" x14ac:dyDescent="0.2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</row>
    <row r="307" spans="2:19" ht="12.75" customHeight="1" x14ac:dyDescent="0.2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</row>
    <row r="308" spans="2:19" ht="12.75" customHeight="1" x14ac:dyDescent="0.2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</row>
    <row r="309" spans="2:19" ht="12.75" customHeight="1" x14ac:dyDescent="0.2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</row>
    <row r="310" spans="2:19" ht="12.75" customHeight="1" x14ac:dyDescent="0.2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</row>
    <row r="311" spans="2:19" ht="12.75" customHeight="1" x14ac:dyDescent="0.2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</row>
    <row r="312" spans="2:19" ht="12.75" customHeight="1" x14ac:dyDescent="0.2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</row>
    <row r="313" spans="2:19" ht="12.75" customHeight="1" x14ac:dyDescent="0.2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</row>
    <row r="314" spans="2:19" ht="12.75" customHeight="1" x14ac:dyDescent="0.2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</row>
    <row r="315" spans="2:19" ht="12.75" customHeight="1" x14ac:dyDescent="0.2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</row>
    <row r="316" spans="2:19" ht="12.75" customHeight="1" x14ac:dyDescent="0.2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</row>
    <row r="317" spans="2:19" ht="12.75" customHeight="1" x14ac:dyDescent="0.2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</row>
    <row r="318" spans="2:19" ht="12.75" customHeight="1" x14ac:dyDescent="0.2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</row>
    <row r="319" spans="2:19" ht="12.75" customHeight="1" x14ac:dyDescent="0.2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</row>
    <row r="320" spans="2:19" ht="12.75" customHeight="1" x14ac:dyDescent="0.2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</row>
    <row r="321" spans="2:19" ht="12.75" customHeight="1" x14ac:dyDescent="0.2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</row>
    <row r="322" spans="2:19" ht="12.75" customHeight="1" x14ac:dyDescent="0.2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</row>
    <row r="323" spans="2:19" ht="12.75" customHeight="1" x14ac:dyDescent="0.2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</row>
    <row r="324" spans="2:19" ht="12.75" customHeight="1" x14ac:dyDescent="0.2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</row>
    <row r="325" spans="2:19" ht="12.75" customHeight="1" x14ac:dyDescent="0.2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</row>
    <row r="326" spans="2:19" ht="12.75" customHeight="1" x14ac:dyDescent="0.2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</row>
    <row r="327" spans="2:19" ht="12.75" customHeight="1" x14ac:dyDescent="0.2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</row>
    <row r="328" spans="2:19" ht="12.75" customHeight="1" x14ac:dyDescent="0.2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</row>
    <row r="329" spans="2:19" ht="12.75" customHeight="1" x14ac:dyDescent="0.2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</row>
    <row r="330" spans="2:19" ht="12.75" customHeight="1" x14ac:dyDescent="0.2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</row>
    <row r="331" spans="2:19" ht="12.75" customHeight="1" x14ac:dyDescent="0.2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</row>
    <row r="332" spans="2:19" ht="12.75" customHeight="1" x14ac:dyDescent="0.2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</row>
    <row r="333" spans="2:19" ht="12.75" customHeight="1" x14ac:dyDescent="0.2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</row>
    <row r="334" spans="2:19" ht="12.75" customHeight="1" x14ac:dyDescent="0.2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</row>
    <row r="335" spans="2:19" ht="12.75" customHeight="1" x14ac:dyDescent="0.2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</row>
    <row r="336" spans="2:19" ht="12.75" customHeight="1" x14ac:dyDescent="0.2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</row>
    <row r="337" spans="2:19" ht="12.75" customHeight="1" x14ac:dyDescent="0.2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</row>
    <row r="338" spans="2:19" ht="12.75" customHeight="1" x14ac:dyDescent="0.2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</row>
    <row r="339" spans="2:19" ht="12.75" customHeight="1" x14ac:dyDescent="0.2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</row>
    <row r="340" spans="2:19" ht="12.75" customHeight="1" x14ac:dyDescent="0.2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</row>
    <row r="341" spans="2:19" ht="12.75" customHeight="1" x14ac:dyDescent="0.2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</row>
    <row r="342" spans="2:19" ht="12.75" customHeight="1" x14ac:dyDescent="0.2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</row>
    <row r="343" spans="2:19" ht="12.75" customHeight="1" x14ac:dyDescent="0.2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</row>
    <row r="344" spans="2:19" ht="12.75" customHeight="1" x14ac:dyDescent="0.2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</row>
    <row r="345" spans="2:19" ht="12.75" customHeight="1" x14ac:dyDescent="0.2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</row>
    <row r="346" spans="2:19" ht="12.75" customHeight="1" x14ac:dyDescent="0.2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</row>
    <row r="347" spans="2:19" ht="12.75" customHeight="1" x14ac:dyDescent="0.2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</row>
    <row r="348" spans="2:19" ht="12.75" customHeight="1" x14ac:dyDescent="0.2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</row>
    <row r="349" spans="2:19" ht="12.75" customHeight="1" x14ac:dyDescent="0.2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</row>
    <row r="350" spans="2:19" ht="12.75" customHeight="1" x14ac:dyDescent="0.2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</row>
    <row r="351" spans="2:19" ht="12.75" customHeight="1" x14ac:dyDescent="0.2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</row>
    <row r="352" spans="2:19" ht="12.75" customHeight="1" x14ac:dyDescent="0.2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</row>
    <row r="353" spans="2:19" ht="12.75" customHeight="1" x14ac:dyDescent="0.2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</row>
    <row r="354" spans="2:19" ht="12.75" customHeight="1" x14ac:dyDescent="0.2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</row>
    <row r="355" spans="2:19" ht="12.75" customHeight="1" x14ac:dyDescent="0.2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</row>
    <row r="356" spans="2:19" ht="12.75" customHeight="1" x14ac:dyDescent="0.2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</row>
    <row r="357" spans="2:19" ht="12.75" customHeight="1" x14ac:dyDescent="0.2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</row>
    <row r="358" spans="2:19" ht="12.75" customHeight="1" x14ac:dyDescent="0.2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</row>
    <row r="359" spans="2:19" ht="12.75" customHeight="1" x14ac:dyDescent="0.2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</row>
    <row r="360" spans="2:19" ht="12.75" customHeight="1" x14ac:dyDescent="0.2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</row>
    <row r="361" spans="2:19" ht="12.75" customHeight="1" x14ac:dyDescent="0.2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</row>
    <row r="362" spans="2:19" ht="12.75" customHeight="1" x14ac:dyDescent="0.2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</row>
    <row r="363" spans="2:19" ht="12.75" customHeight="1" x14ac:dyDescent="0.2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</row>
    <row r="364" spans="2:19" ht="12.75" customHeight="1" x14ac:dyDescent="0.2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</row>
    <row r="365" spans="2:19" ht="12.75" customHeight="1" x14ac:dyDescent="0.2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</row>
    <row r="366" spans="2:19" ht="12.75" customHeight="1" x14ac:dyDescent="0.2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</row>
    <row r="367" spans="2:19" ht="12.75" customHeight="1" x14ac:dyDescent="0.2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</row>
    <row r="368" spans="2:19" ht="12.75" customHeight="1" x14ac:dyDescent="0.2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</row>
    <row r="369" spans="2:19" ht="12.75" customHeight="1" x14ac:dyDescent="0.2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</row>
    <row r="370" spans="2:19" ht="12.75" customHeight="1" x14ac:dyDescent="0.2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</row>
    <row r="371" spans="2:19" ht="12.75" customHeight="1" x14ac:dyDescent="0.2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</row>
    <row r="372" spans="2:19" ht="12.75" customHeight="1" x14ac:dyDescent="0.2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</row>
    <row r="373" spans="2:19" ht="12.75" customHeight="1" x14ac:dyDescent="0.2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</row>
    <row r="374" spans="2:19" ht="12.75" customHeight="1" x14ac:dyDescent="0.2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</row>
    <row r="375" spans="2:19" ht="12.75" customHeight="1" x14ac:dyDescent="0.2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</row>
    <row r="376" spans="2:19" ht="12.75" customHeight="1" x14ac:dyDescent="0.2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</row>
    <row r="377" spans="2:19" ht="12.75" customHeight="1" x14ac:dyDescent="0.2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</row>
    <row r="378" spans="2:19" ht="12.75" customHeight="1" x14ac:dyDescent="0.2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</row>
    <row r="379" spans="2:19" ht="12.75" customHeight="1" x14ac:dyDescent="0.2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</row>
    <row r="380" spans="2:19" ht="12.75" customHeight="1" x14ac:dyDescent="0.2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</row>
    <row r="381" spans="2:19" ht="12.75" customHeight="1" x14ac:dyDescent="0.2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</row>
    <row r="382" spans="2:19" ht="12.75" customHeight="1" x14ac:dyDescent="0.2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</row>
    <row r="383" spans="2:19" ht="12.75" customHeight="1" x14ac:dyDescent="0.2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2:19" ht="12.75" customHeight="1" x14ac:dyDescent="0.2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2:19" ht="12.75" customHeight="1" x14ac:dyDescent="0.2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2:19" ht="12.75" customHeight="1" x14ac:dyDescent="0.2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2:19" ht="12.75" customHeight="1" x14ac:dyDescent="0.2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2:19" ht="12.75" customHeight="1" x14ac:dyDescent="0.2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</row>
    <row r="389" spans="2:19" ht="12.75" customHeight="1" x14ac:dyDescent="0.2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</row>
    <row r="390" spans="2:19" ht="12.75" customHeight="1" x14ac:dyDescent="0.2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</row>
    <row r="391" spans="2:19" ht="12.75" customHeight="1" x14ac:dyDescent="0.2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</row>
    <row r="392" spans="2:19" ht="12.75" customHeight="1" x14ac:dyDescent="0.2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</row>
    <row r="393" spans="2:19" ht="12.75" customHeight="1" x14ac:dyDescent="0.2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</row>
    <row r="394" spans="2:19" ht="12.75" customHeight="1" x14ac:dyDescent="0.2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</row>
    <row r="395" spans="2:19" ht="12.75" customHeight="1" x14ac:dyDescent="0.2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</row>
    <row r="396" spans="2:19" ht="12.75" customHeight="1" x14ac:dyDescent="0.2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</row>
    <row r="397" spans="2:19" ht="12.75" customHeight="1" x14ac:dyDescent="0.2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</row>
    <row r="398" spans="2:19" ht="12.75" customHeight="1" x14ac:dyDescent="0.2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</row>
    <row r="399" spans="2:19" ht="12.75" customHeight="1" x14ac:dyDescent="0.2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</row>
    <row r="400" spans="2:19" ht="12.75" customHeight="1" x14ac:dyDescent="0.2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</row>
    <row r="401" spans="2:19" ht="12.75" customHeight="1" x14ac:dyDescent="0.2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</row>
    <row r="402" spans="2:19" ht="12.75" customHeight="1" x14ac:dyDescent="0.2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</row>
    <row r="403" spans="2:19" ht="12.75" customHeight="1" x14ac:dyDescent="0.2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</row>
    <row r="404" spans="2:19" ht="12.75" customHeight="1" x14ac:dyDescent="0.2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</row>
    <row r="405" spans="2:19" ht="12.75" customHeight="1" x14ac:dyDescent="0.2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</row>
    <row r="406" spans="2:19" ht="12.75" customHeight="1" x14ac:dyDescent="0.2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</row>
    <row r="407" spans="2:19" ht="12.75" customHeight="1" x14ac:dyDescent="0.2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</row>
    <row r="408" spans="2:19" ht="12.75" customHeight="1" x14ac:dyDescent="0.2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</row>
    <row r="409" spans="2:19" ht="12.75" customHeight="1" x14ac:dyDescent="0.2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</row>
    <row r="410" spans="2:19" ht="12.75" customHeight="1" x14ac:dyDescent="0.2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</row>
    <row r="411" spans="2:19" ht="12.75" customHeight="1" x14ac:dyDescent="0.2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</row>
    <row r="412" spans="2:19" ht="12.75" customHeight="1" x14ac:dyDescent="0.2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</row>
    <row r="413" spans="2:19" ht="12.75" customHeight="1" x14ac:dyDescent="0.2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</row>
    <row r="414" spans="2:19" ht="12.75" customHeight="1" x14ac:dyDescent="0.2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</row>
    <row r="415" spans="2:19" ht="12.75" customHeight="1" x14ac:dyDescent="0.2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</row>
    <row r="416" spans="2:19" ht="12.75" customHeight="1" x14ac:dyDescent="0.2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</row>
    <row r="417" spans="2:19" ht="12.75" customHeight="1" x14ac:dyDescent="0.2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</row>
    <row r="418" spans="2:19" ht="12.75" customHeight="1" x14ac:dyDescent="0.2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</row>
    <row r="419" spans="2:19" ht="12.75" customHeight="1" x14ac:dyDescent="0.2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</row>
    <row r="420" spans="2:19" ht="12.75" customHeight="1" x14ac:dyDescent="0.2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</row>
    <row r="421" spans="2:19" ht="12.75" customHeight="1" x14ac:dyDescent="0.2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</row>
    <row r="422" spans="2:19" ht="12.75" customHeight="1" x14ac:dyDescent="0.2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</row>
    <row r="423" spans="2:19" ht="12.75" customHeight="1" x14ac:dyDescent="0.2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</row>
    <row r="424" spans="2:19" ht="12.75" customHeight="1" x14ac:dyDescent="0.2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</row>
    <row r="425" spans="2:19" ht="12.75" customHeight="1" x14ac:dyDescent="0.2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</row>
    <row r="426" spans="2:19" ht="12.75" customHeight="1" x14ac:dyDescent="0.2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</row>
    <row r="427" spans="2:19" ht="12.75" customHeight="1" x14ac:dyDescent="0.2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</row>
    <row r="428" spans="2:19" ht="12.75" customHeight="1" x14ac:dyDescent="0.2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</row>
    <row r="429" spans="2:19" ht="12.75" customHeight="1" x14ac:dyDescent="0.2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</row>
    <row r="430" spans="2:19" ht="12.75" customHeight="1" x14ac:dyDescent="0.2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</row>
    <row r="431" spans="2:19" ht="12.75" customHeight="1" x14ac:dyDescent="0.2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</row>
    <row r="432" spans="2:19" ht="12.75" customHeight="1" x14ac:dyDescent="0.2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</row>
    <row r="433" spans="2:19" ht="12.75" customHeight="1" x14ac:dyDescent="0.2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</row>
    <row r="434" spans="2:19" ht="12.75" customHeight="1" x14ac:dyDescent="0.2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</row>
    <row r="435" spans="2:19" ht="12.75" customHeight="1" x14ac:dyDescent="0.2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</row>
    <row r="436" spans="2:19" ht="12.75" customHeight="1" x14ac:dyDescent="0.2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</row>
    <row r="437" spans="2:19" ht="12.75" customHeight="1" x14ac:dyDescent="0.2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</row>
    <row r="438" spans="2:19" ht="12.75" customHeight="1" x14ac:dyDescent="0.2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</row>
    <row r="439" spans="2:19" ht="12.75" customHeight="1" x14ac:dyDescent="0.2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</row>
    <row r="440" spans="2:19" ht="12.75" customHeight="1" x14ac:dyDescent="0.2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</row>
    <row r="441" spans="2:19" ht="12.75" customHeight="1" x14ac:dyDescent="0.2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</row>
    <row r="442" spans="2:19" ht="12.75" customHeight="1" x14ac:dyDescent="0.2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</row>
    <row r="443" spans="2:19" ht="12.75" customHeight="1" x14ac:dyDescent="0.2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</row>
    <row r="444" spans="2:19" ht="12.75" customHeight="1" x14ac:dyDescent="0.2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</row>
    <row r="445" spans="2:19" ht="12.75" customHeight="1" x14ac:dyDescent="0.2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</row>
    <row r="446" spans="2:19" ht="12.75" customHeight="1" x14ac:dyDescent="0.2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</row>
    <row r="447" spans="2:19" ht="12.75" customHeight="1" x14ac:dyDescent="0.2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</row>
    <row r="448" spans="2:19" ht="12.75" customHeight="1" x14ac:dyDescent="0.2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</row>
    <row r="449" spans="2:19" ht="12.75" customHeight="1" x14ac:dyDescent="0.2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</row>
    <row r="450" spans="2:19" ht="12.75" customHeight="1" x14ac:dyDescent="0.2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</row>
    <row r="451" spans="2:19" ht="12.75" customHeight="1" x14ac:dyDescent="0.2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</row>
    <row r="452" spans="2:19" ht="12.75" customHeight="1" x14ac:dyDescent="0.2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</row>
    <row r="453" spans="2:19" ht="12.75" customHeight="1" x14ac:dyDescent="0.2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</row>
    <row r="454" spans="2:19" ht="12.75" customHeight="1" x14ac:dyDescent="0.2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</row>
    <row r="455" spans="2:19" ht="12.75" customHeight="1" x14ac:dyDescent="0.2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</row>
    <row r="456" spans="2:19" ht="12.75" customHeight="1" x14ac:dyDescent="0.2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</row>
    <row r="457" spans="2:19" ht="12.75" customHeight="1" x14ac:dyDescent="0.2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</row>
    <row r="458" spans="2:19" ht="12.75" customHeight="1" x14ac:dyDescent="0.2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</row>
    <row r="459" spans="2:19" ht="12.75" customHeight="1" x14ac:dyDescent="0.2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</row>
    <row r="460" spans="2:19" ht="12.75" customHeight="1" x14ac:dyDescent="0.2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</row>
    <row r="461" spans="2:19" ht="12.75" customHeight="1" x14ac:dyDescent="0.2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</row>
    <row r="462" spans="2:19" ht="12.75" customHeight="1" x14ac:dyDescent="0.2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</row>
    <row r="463" spans="2:19" ht="12.75" customHeight="1" x14ac:dyDescent="0.2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</row>
    <row r="464" spans="2:19" ht="12.75" customHeight="1" x14ac:dyDescent="0.2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</row>
    <row r="465" spans="2:19" ht="12.75" customHeight="1" x14ac:dyDescent="0.2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</row>
    <row r="466" spans="2:19" ht="12.75" customHeight="1" x14ac:dyDescent="0.2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</row>
    <row r="467" spans="2:19" ht="12.75" customHeight="1" x14ac:dyDescent="0.2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</row>
    <row r="468" spans="2:19" ht="12.75" customHeight="1" x14ac:dyDescent="0.2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</row>
    <row r="469" spans="2:19" ht="12.75" customHeight="1" x14ac:dyDescent="0.2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</row>
    <row r="470" spans="2:19" ht="12.75" customHeight="1" x14ac:dyDescent="0.2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</row>
    <row r="471" spans="2:19" ht="12.75" customHeight="1" x14ac:dyDescent="0.2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</row>
    <row r="472" spans="2:19" ht="12.75" customHeight="1" x14ac:dyDescent="0.2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</row>
    <row r="473" spans="2:19" ht="12.75" customHeight="1" x14ac:dyDescent="0.2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</row>
    <row r="474" spans="2:19" ht="12.75" customHeight="1" x14ac:dyDescent="0.2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</row>
    <row r="475" spans="2:19" ht="12.75" customHeight="1" x14ac:dyDescent="0.2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</row>
    <row r="476" spans="2:19" ht="12.75" customHeight="1" x14ac:dyDescent="0.2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</row>
    <row r="477" spans="2:19" ht="12.75" customHeight="1" x14ac:dyDescent="0.2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</row>
    <row r="478" spans="2:19" ht="12.75" customHeight="1" x14ac:dyDescent="0.2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</row>
    <row r="479" spans="2:19" ht="12.75" customHeight="1" x14ac:dyDescent="0.2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</row>
    <row r="480" spans="2:19" ht="12.75" customHeight="1" x14ac:dyDescent="0.2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</row>
    <row r="481" spans="2:19" ht="12.75" customHeight="1" x14ac:dyDescent="0.2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</row>
    <row r="482" spans="2:19" ht="12.75" customHeight="1" x14ac:dyDescent="0.2"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</row>
    <row r="483" spans="2:19" ht="12.75" customHeight="1" x14ac:dyDescent="0.2"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</row>
    <row r="484" spans="2:19" ht="12.75" customHeight="1" x14ac:dyDescent="0.2"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</row>
    <row r="485" spans="2:19" ht="12.75" customHeight="1" x14ac:dyDescent="0.2"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</row>
    <row r="486" spans="2:19" ht="12.75" customHeight="1" x14ac:dyDescent="0.2"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</row>
    <row r="487" spans="2:19" ht="12.75" customHeight="1" x14ac:dyDescent="0.2"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</row>
    <row r="488" spans="2:19" ht="12.75" customHeight="1" x14ac:dyDescent="0.2"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</row>
    <row r="489" spans="2:19" ht="12.75" customHeight="1" x14ac:dyDescent="0.2"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</row>
    <row r="490" spans="2:19" ht="12.75" customHeight="1" x14ac:dyDescent="0.2"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</row>
    <row r="491" spans="2:19" ht="12.75" customHeight="1" x14ac:dyDescent="0.2"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</row>
    <row r="492" spans="2:19" ht="12.75" customHeight="1" x14ac:dyDescent="0.2"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</row>
    <row r="493" spans="2:19" ht="12.75" customHeight="1" x14ac:dyDescent="0.2"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</row>
    <row r="494" spans="2:19" ht="12.75" customHeight="1" x14ac:dyDescent="0.2"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</row>
    <row r="495" spans="2:19" ht="12.75" customHeight="1" x14ac:dyDescent="0.2"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</row>
    <row r="496" spans="2:19" ht="12.75" customHeight="1" x14ac:dyDescent="0.2"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</row>
    <row r="497" spans="2:19" ht="12.75" customHeight="1" x14ac:dyDescent="0.2"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</row>
    <row r="498" spans="2:19" ht="12.75" customHeight="1" x14ac:dyDescent="0.2"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</row>
    <row r="499" spans="2:19" ht="12.75" customHeight="1" x14ac:dyDescent="0.2"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</row>
    <row r="500" spans="2:19" ht="12.75" customHeight="1" x14ac:dyDescent="0.2"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</row>
    <row r="501" spans="2:19" ht="12.75" customHeight="1" x14ac:dyDescent="0.2"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</row>
    <row r="502" spans="2:19" ht="12.75" customHeight="1" x14ac:dyDescent="0.2"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</row>
    <row r="503" spans="2:19" ht="12.75" customHeight="1" x14ac:dyDescent="0.2"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</row>
    <row r="504" spans="2:19" ht="12.75" customHeight="1" x14ac:dyDescent="0.2"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</row>
    <row r="505" spans="2:19" ht="12.75" customHeight="1" x14ac:dyDescent="0.2"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</row>
    <row r="506" spans="2:19" ht="12.75" customHeight="1" x14ac:dyDescent="0.2"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</row>
    <row r="507" spans="2:19" ht="12.75" customHeight="1" x14ac:dyDescent="0.2"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</row>
    <row r="508" spans="2:19" ht="12.75" customHeight="1" x14ac:dyDescent="0.2"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</row>
    <row r="509" spans="2:19" ht="12.75" customHeight="1" x14ac:dyDescent="0.2"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</row>
    <row r="510" spans="2:19" ht="12.75" customHeight="1" x14ac:dyDescent="0.2"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</row>
    <row r="511" spans="2:19" ht="12.75" customHeight="1" x14ac:dyDescent="0.2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</row>
    <row r="512" spans="2:19" ht="12.75" customHeight="1" x14ac:dyDescent="0.2"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</row>
    <row r="513" spans="2:19" ht="12.75" customHeight="1" x14ac:dyDescent="0.2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</row>
    <row r="514" spans="2:19" ht="12.75" customHeight="1" x14ac:dyDescent="0.2"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</row>
    <row r="515" spans="2:19" ht="12.75" customHeight="1" x14ac:dyDescent="0.2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</row>
    <row r="516" spans="2:19" ht="12.75" customHeight="1" x14ac:dyDescent="0.2"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</row>
    <row r="517" spans="2:19" ht="12.75" customHeight="1" x14ac:dyDescent="0.2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</row>
    <row r="518" spans="2:19" ht="12.75" customHeight="1" x14ac:dyDescent="0.2"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</row>
    <row r="519" spans="2:19" ht="12.75" customHeight="1" x14ac:dyDescent="0.2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</row>
    <row r="520" spans="2:19" ht="12.75" customHeight="1" x14ac:dyDescent="0.2"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</row>
    <row r="521" spans="2:19" ht="12.75" customHeight="1" x14ac:dyDescent="0.2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</row>
    <row r="522" spans="2:19" ht="12.75" customHeight="1" x14ac:dyDescent="0.2"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</row>
    <row r="523" spans="2:19" ht="12.75" customHeight="1" x14ac:dyDescent="0.2"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</row>
    <row r="524" spans="2:19" ht="12.75" customHeight="1" x14ac:dyDescent="0.2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</row>
    <row r="525" spans="2:19" ht="12.75" customHeight="1" x14ac:dyDescent="0.2"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</row>
    <row r="526" spans="2:19" ht="12.75" customHeight="1" x14ac:dyDescent="0.2"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</row>
    <row r="527" spans="2:19" ht="12.75" customHeight="1" x14ac:dyDescent="0.2"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</row>
    <row r="528" spans="2:19" ht="12.75" customHeight="1" x14ac:dyDescent="0.2"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</row>
    <row r="529" spans="2:19" ht="12.75" customHeight="1" x14ac:dyDescent="0.2"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</row>
    <row r="530" spans="2:19" ht="12.75" customHeight="1" x14ac:dyDescent="0.2"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</row>
    <row r="531" spans="2:19" ht="12.75" customHeight="1" x14ac:dyDescent="0.2"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</row>
    <row r="532" spans="2:19" ht="12.75" customHeight="1" x14ac:dyDescent="0.2"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</row>
    <row r="533" spans="2:19" ht="12.75" customHeight="1" x14ac:dyDescent="0.2"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</row>
    <row r="534" spans="2:19" ht="12.75" customHeight="1" x14ac:dyDescent="0.2"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</row>
    <row r="535" spans="2:19" ht="12.75" customHeight="1" x14ac:dyDescent="0.2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</row>
    <row r="536" spans="2:19" ht="12.75" customHeight="1" x14ac:dyDescent="0.2"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</row>
    <row r="537" spans="2:19" ht="12.75" customHeight="1" x14ac:dyDescent="0.2"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</row>
    <row r="538" spans="2:19" ht="12.75" customHeight="1" x14ac:dyDescent="0.2"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</row>
    <row r="539" spans="2:19" ht="12.75" customHeight="1" x14ac:dyDescent="0.2"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</row>
    <row r="540" spans="2:19" ht="12.75" customHeight="1" x14ac:dyDescent="0.2"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</row>
    <row r="541" spans="2:19" ht="12.75" customHeight="1" x14ac:dyDescent="0.2"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</row>
    <row r="542" spans="2:19" ht="12.75" customHeight="1" x14ac:dyDescent="0.2"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</row>
    <row r="543" spans="2:19" ht="12.75" customHeight="1" x14ac:dyDescent="0.2"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</row>
    <row r="544" spans="2:19" ht="12.75" customHeight="1" x14ac:dyDescent="0.2"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</row>
    <row r="545" spans="2:19" ht="12.75" customHeight="1" x14ac:dyDescent="0.2"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</row>
    <row r="546" spans="2:19" ht="12.75" customHeight="1" x14ac:dyDescent="0.2"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</row>
    <row r="547" spans="2:19" ht="12.75" customHeight="1" x14ac:dyDescent="0.2"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</row>
    <row r="548" spans="2:19" ht="12.75" customHeight="1" x14ac:dyDescent="0.2"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</row>
    <row r="549" spans="2:19" ht="12.75" customHeight="1" x14ac:dyDescent="0.2"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</row>
    <row r="550" spans="2:19" ht="12.75" customHeight="1" x14ac:dyDescent="0.2"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</row>
    <row r="551" spans="2:19" ht="12.75" customHeight="1" x14ac:dyDescent="0.2"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</row>
    <row r="552" spans="2:19" ht="12.75" customHeight="1" x14ac:dyDescent="0.2"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</row>
    <row r="553" spans="2:19" ht="12.75" customHeight="1" x14ac:dyDescent="0.2"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</row>
    <row r="554" spans="2:19" ht="12.75" customHeight="1" x14ac:dyDescent="0.2"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</row>
    <row r="555" spans="2:19" ht="12.75" customHeight="1" x14ac:dyDescent="0.2"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</row>
    <row r="556" spans="2:19" ht="12.75" customHeight="1" x14ac:dyDescent="0.2"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</row>
    <row r="557" spans="2:19" ht="12.75" customHeight="1" x14ac:dyDescent="0.2"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</row>
    <row r="558" spans="2:19" ht="12.75" customHeight="1" x14ac:dyDescent="0.2"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</row>
    <row r="559" spans="2:19" ht="12.75" customHeight="1" x14ac:dyDescent="0.2"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</row>
    <row r="560" spans="2:19" ht="12.75" customHeight="1" x14ac:dyDescent="0.2"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</row>
    <row r="561" spans="2:19" ht="12.75" customHeight="1" x14ac:dyDescent="0.2"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</row>
    <row r="562" spans="2:19" ht="12.75" customHeight="1" x14ac:dyDescent="0.2"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</row>
    <row r="563" spans="2:19" ht="12.75" customHeight="1" x14ac:dyDescent="0.2"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</row>
    <row r="564" spans="2:19" ht="12.75" customHeight="1" x14ac:dyDescent="0.2"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</row>
    <row r="565" spans="2:19" ht="12.75" customHeight="1" x14ac:dyDescent="0.2"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</row>
    <row r="566" spans="2:19" ht="12.75" customHeight="1" x14ac:dyDescent="0.2"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</row>
    <row r="567" spans="2:19" ht="12.75" customHeight="1" x14ac:dyDescent="0.2"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</row>
    <row r="568" spans="2:19" ht="12.75" customHeight="1" x14ac:dyDescent="0.2"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</row>
    <row r="569" spans="2:19" ht="12.75" customHeight="1" x14ac:dyDescent="0.2"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</row>
    <row r="570" spans="2:19" ht="12.75" customHeight="1" x14ac:dyDescent="0.2"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</row>
    <row r="571" spans="2:19" ht="12.75" customHeight="1" x14ac:dyDescent="0.2"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</row>
    <row r="572" spans="2:19" ht="12.75" customHeight="1" x14ac:dyDescent="0.2"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</row>
    <row r="573" spans="2:19" ht="12.75" customHeight="1" x14ac:dyDescent="0.2"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</row>
    <row r="574" spans="2:19" ht="12.75" customHeight="1" x14ac:dyDescent="0.2"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</row>
    <row r="575" spans="2:19" ht="12.75" customHeight="1" x14ac:dyDescent="0.2"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</row>
    <row r="576" spans="2:19" ht="12.75" customHeight="1" x14ac:dyDescent="0.2"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</row>
    <row r="577" spans="2:19" ht="12.75" customHeight="1" x14ac:dyDescent="0.2"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</row>
    <row r="578" spans="2:19" ht="12.75" customHeight="1" x14ac:dyDescent="0.2"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</row>
    <row r="579" spans="2:19" ht="12.75" customHeight="1" x14ac:dyDescent="0.2"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</row>
    <row r="580" spans="2:19" ht="12.75" customHeight="1" x14ac:dyDescent="0.2"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</row>
    <row r="581" spans="2:19" ht="12.75" customHeight="1" x14ac:dyDescent="0.2"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</row>
    <row r="582" spans="2:19" ht="12.75" customHeight="1" x14ac:dyDescent="0.2"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</row>
    <row r="583" spans="2:19" ht="12.75" customHeight="1" x14ac:dyDescent="0.2"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</row>
    <row r="584" spans="2:19" ht="12.75" customHeight="1" x14ac:dyDescent="0.2"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</row>
    <row r="585" spans="2:19" ht="12.75" customHeight="1" x14ac:dyDescent="0.2"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</row>
    <row r="586" spans="2:19" ht="12.75" customHeight="1" x14ac:dyDescent="0.2"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</row>
    <row r="587" spans="2:19" ht="12.75" customHeight="1" x14ac:dyDescent="0.2"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</row>
    <row r="588" spans="2:19" ht="12.75" customHeight="1" x14ac:dyDescent="0.2"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</row>
    <row r="589" spans="2:19" ht="12.75" customHeight="1" x14ac:dyDescent="0.2"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</row>
    <row r="590" spans="2:19" ht="12.75" customHeight="1" x14ac:dyDescent="0.2"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</row>
    <row r="591" spans="2:19" ht="12.75" customHeight="1" x14ac:dyDescent="0.2"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</row>
    <row r="592" spans="2:19" ht="12.75" customHeight="1" x14ac:dyDescent="0.2"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</row>
    <row r="593" spans="2:19" ht="12.75" customHeight="1" x14ac:dyDescent="0.2"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</row>
    <row r="594" spans="2:19" ht="12.75" customHeight="1" x14ac:dyDescent="0.2"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</row>
    <row r="595" spans="2:19" ht="12.75" customHeight="1" x14ac:dyDescent="0.2"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</row>
    <row r="596" spans="2:19" ht="12.75" customHeight="1" x14ac:dyDescent="0.2"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</row>
    <row r="597" spans="2:19" ht="12.75" customHeight="1" x14ac:dyDescent="0.2"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</row>
    <row r="598" spans="2:19" ht="12.75" customHeight="1" x14ac:dyDescent="0.2"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</row>
    <row r="599" spans="2:19" ht="12.75" customHeight="1" x14ac:dyDescent="0.2"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</row>
    <row r="600" spans="2:19" ht="12.75" customHeight="1" x14ac:dyDescent="0.2"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</row>
    <row r="601" spans="2:19" ht="12.75" customHeight="1" x14ac:dyDescent="0.2"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</row>
    <row r="602" spans="2:19" ht="12.75" customHeight="1" x14ac:dyDescent="0.2"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</row>
    <row r="603" spans="2:19" ht="12.75" customHeight="1" x14ac:dyDescent="0.2"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</row>
    <row r="604" spans="2:19" ht="12.75" customHeight="1" x14ac:dyDescent="0.2"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</row>
    <row r="605" spans="2:19" ht="12.75" customHeight="1" x14ac:dyDescent="0.2"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</row>
    <row r="606" spans="2:19" ht="12.75" customHeight="1" x14ac:dyDescent="0.2"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</row>
    <row r="607" spans="2:19" ht="12.75" customHeight="1" x14ac:dyDescent="0.2"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</row>
    <row r="608" spans="2:19" ht="12.75" customHeight="1" x14ac:dyDescent="0.2"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</row>
    <row r="609" spans="2:19" ht="12.75" customHeight="1" x14ac:dyDescent="0.2"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</row>
    <row r="610" spans="2:19" ht="12.75" customHeight="1" x14ac:dyDescent="0.2"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</row>
    <row r="611" spans="2:19" ht="12.75" customHeight="1" x14ac:dyDescent="0.2"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</row>
    <row r="612" spans="2:19" ht="12.75" customHeight="1" x14ac:dyDescent="0.2"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</row>
    <row r="613" spans="2:19" ht="12.75" customHeight="1" x14ac:dyDescent="0.2"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</row>
    <row r="614" spans="2:19" ht="12.75" customHeight="1" x14ac:dyDescent="0.2"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</row>
    <row r="615" spans="2:19" ht="12.75" customHeight="1" x14ac:dyDescent="0.2"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</row>
    <row r="616" spans="2:19" ht="12.75" customHeight="1" x14ac:dyDescent="0.2"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</row>
    <row r="617" spans="2:19" ht="12.75" customHeight="1" x14ac:dyDescent="0.2"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</row>
    <row r="618" spans="2:19" ht="12.75" customHeight="1" x14ac:dyDescent="0.2"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</row>
    <row r="619" spans="2:19" ht="12.75" customHeight="1" x14ac:dyDescent="0.2"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</row>
    <row r="620" spans="2:19" ht="12.75" customHeight="1" x14ac:dyDescent="0.2"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</row>
    <row r="621" spans="2:19" ht="12.75" customHeight="1" x14ac:dyDescent="0.2"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</row>
    <row r="622" spans="2:19" ht="12.75" customHeight="1" x14ac:dyDescent="0.2"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</row>
    <row r="623" spans="2:19" ht="12.75" customHeight="1" x14ac:dyDescent="0.2"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</row>
    <row r="624" spans="2:19" ht="12.75" customHeight="1" x14ac:dyDescent="0.2"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</row>
    <row r="625" spans="2:19" ht="12.75" customHeight="1" x14ac:dyDescent="0.2"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</row>
    <row r="626" spans="2:19" ht="12.75" customHeight="1" x14ac:dyDescent="0.2"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</row>
    <row r="627" spans="2:19" ht="12.75" customHeight="1" x14ac:dyDescent="0.2"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</row>
    <row r="628" spans="2:19" ht="12.75" customHeight="1" x14ac:dyDescent="0.2"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</row>
    <row r="629" spans="2:19" ht="12.75" customHeight="1" x14ac:dyDescent="0.2"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</row>
    <row r="630" spans="2:19" ht="12.75" customHeight="1" x14ac:dyDescent="0.2"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</row>
    <row r="631" spans="2:19" ht="12.75" customHeight="1" x14ac:dyDescent="0.2"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</row>
    <row r="632" spans="2:19" ht="12.75" customHeight="1" x14ac:dyDescent="0.2"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</row>
    <row r="633" spans="2:19" ht="12.75" customHeight="1" x14ac:dyDescent="0.2"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</row>
    <row r="634" spans="2:19" ht="12.75" customHeight="1" x14ac:dyDescent="0.2"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</row>
    <row r="635" spans="2:19" ht="12.75" customHeight="1" x14ac:dyDescent="0.2"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</row>
    <row r="636" spans="2:19" ht="12.75" customHeight="1" x14ac:dyDescent="0.2"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</row>
    <row r="637" spans="2:19" ht="12.75" customHeight="1" x14ac:dyDescent="0.2"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</row>
    <row r="638" spans="2:19" ht="12.75" customHeight="1" x14ac:dyDescent="0.2"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</row>
    <row r="639" spans="2:19" ht="12.75" customHeight="1" x14ac:dyDescent="0.2"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</row>
    <row r="640" spans="2:19" ht="12.75" customHeight="1" x14ac:dyDescent="0.2"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</row>
    <row r="641" spans="2:19" ht="12.75" customHeight="1" x14ac:dyDescent="0.2"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</row>
    <row r="642" spans="2:19" ht="12.75" customHeight="1" x14ac:dyDescent="0.2"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</row>
    <row r="643" spans="2:19" ht="12.75" customHeight="1" x14ac:dyDescent="0.2"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</row>
    <row r="644" spans="2:19" ht="12.75" customHeight="1" x14ac:dyDescent="0.2"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</row>
    <row r="645" spans="2:19" ht="12.75" customHeight="1" x14ac:dyDescent="0.2"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</row>
    <row r="646" spans="2:19" ht="12.75" customHeight="1" x14ac:dyDescent="0.2"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</row>
    <row r="647" spans="2:19" ht="12.75" customHeight="1" x14ac:dyDescent="0.2"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</row>
    <row r="648" spans="2:19" ht="12.75" customHeight="1" x14ac:dyDescent="0.2"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</row>
    <row r="649" spans="2:19" ht="12.75" customHeight="1" x14ac:dyDescent="0.2"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</row>
    <row r="650" spans="2:19" ht="12.75" customHeight="1" x14ac:dyDescent="0.2"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</row>
    <row r="651" spans="2:19" ht="12.75" customHeight="1" x14ac:dyDescent="0.2"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</row>
    <row r="652" spans="2:19" ht="12.75" customHeight="1" x14ac:dyDescent="0.2"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</row>
    <row r="653" spans="2:19" ht="12.75" customHeight="1" x14ac:dyDescent="0.2"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</row>
    <row r="654" spans="2:19" ht="12.75" customHeight="1" x14ac:dyDescent="0.2"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</row>
    <row r="655" spans="2:19" ht="12.75" customHeight="1" x14ac:dyDescent="0.2"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</row>
    <row r="656" spans="2:19" ht="12.75" customHeight="1" x14ac:dyDescent="0.2"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</row>
    <row r="657" spans="2:19" ht="12.75" customHeight="1" x14ac:dyDescent="0.2"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</row>
    <row r="658" spans="2:19" ht="12.75" customHeight="1" x14ac:dyDescent="0.2"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</row>
    <row r="659" spans="2:19" ht="12.75" customHeight="1" x14ac:dyDescent="0.2"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</row>
    <row r="660" spans="2:19" ht="12.75" customHeight="1" x14ac:dyDescent="0.2"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</row>
    <row r="661" spans="2:19" ht="12.75" customHeight="1" x14ac:dyDescent="0.2"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</row>
    <row r="662" spans="2:19" ht="12.75" customHeight="1" x14ac:dyDescent="0.2"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</row>
    <row r="663" spans="2:19" ht="12.75" customHeight="1" x14ac:dyDescent="0.2"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</row>
    <row r="664" spans="2:19" ht="12.75" customHeight="1" x14ac:dyDescent="0.2"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</row>
    <row r="665" spans="2:19" ht="12.75" customHeight="1" x14ac:dyDescent="0.2"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</row>
    <row r="666" spans="2:19" ht="12.75" customHeight="1" x14ac:dyDescent="0.2"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</row>
    <row r="667" spans="2:19" ht="12.75" customHeight="1" x14ac:dyDescent="0.2"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</row>
    <row r="668" spans="2:19" ht="12.75" customHeight="1" x14ac:dyDescent="0.2"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</row>
    <row r="669" spans="2:19" ht="12.75" customHeight="1" x14ac:dyDescent="0.2"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</row>
    <row r="670" spans="2:19" ht="12.75" customHeight="1" x14ac:dyDescent="0.2"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</row>
    <row r="671" spans="2:19" ht="12.75" customHeight="1" x14ac:dyDescent="0.2"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</row>
    <row r="672" spans="2:19" ht="12.75" customHeight="1" x14ac:dyDescent="0.2"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</row>
    <row r="673" spans="2:19" ht="12.75" customHeight="1" x14ac:dyDescent="0.2"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</row>
    <row r="674" spans="2:19" ht="12.75" customHeight="1" x14ac:dyDescent="0.2"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</row>
    <row r="675" spans="2:19" ht="12.75" customHeight="1" x14ac:dyDescent="0.2"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</row>
    <row r="676" spans="2:19" ht="12.75" customHeight="1" x14ac:dyDescent="0.2"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</row>
    <row r="677" spans="2:19" ht="12.75" customHeight="1" x14ac:dyDescent="0.2"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</row>
    <row r="678" spans="2:19" ht="12.75" customHeight="1" x14ac:dyDescent="0.2"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</row>
    <row r="679" spans="2:19" ht="12.75" customHeight="1" x14ac:dyDescent="0.2"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</row>
    <row r="680" spans="2:19" ht="12.75" customHeight="1" x14ac:dyDescent="0.2"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</row>
    <row r="681" spans="2:19" ht="12.75" customHeight="1" x14ac:dyDescent="0.2"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</row>
    <row r="682" spans="2:19" ht="12.75" customHeight="1" x14ac:dyDescent="0.2"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</row>
    <row r="683" spans="2:19" ht="12.75" customHeight="1" x14ac:dyDescent="0.2"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</row>
    <row r="684" spans="2:19" ht="12.75" customHeight="1" x14ac:dyDescent="0.2"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</row>
    <row r="685" spans="2:19" ht="12.75" customHeight="1" x14ac:dyDescent="0.2"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</row>
    <row r="686" spans="2:19" ht="12.75" customHeight="1" x14ac:dyDescent="0.2"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</row>
    <row r="687" spans="2:19" ht="12.75" customHeight="1" x14ac:dyDescent="0.2"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</row>
    <row r="688" spans="2:19" ht="12.75" customHeight="1" x14ac:dyDescent="0.2"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</row>
    <row r="689" spans="2:19" ht="12.75" customHeight="1" x14ac:dyDescent="0.2"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</row>
    <row r="690" spans="2:19" ht="12.75" customHeight="1" x14ac:dyDescent="0.2"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</row>
    <row r="691" spans="2:19" ht="12.75" customHeight="1" x14ac:dyDescent="0.2"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</row>
    <row r="692" spans="2:19" ht="12.75" customHeight="1" x14ac:dyDescent="0.2"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</row>
    <row r="693" spans="2:19" ht="12.75" customHeight="1" x14ac:dyDescent="0.2"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</row>
    <row r="694" spans="2:19" ht="12.75" customHeight="1" x14ac:dyDescent="0.2"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</row>
    <row r="695" spans="2:19" ht="12.75" customHeight="1" x14ac:dyDescent="0.2"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</row>
    <row r="696" spans="2:19" ht="12.75" customHeight="1" x14ac:dyDescent="0.2"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</row>
    <row r="697" spans="2:19" ht="12.75" customHeight="1" x14ac:dyDescent="0.2"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</row>
    <row r="698" spans="2:19" ht="12.75" customHeight="1" x14ac:dyDescent="0.2"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</row>
    <row r="699" spans="2:19" ht="12.75" customHeight="1" x14ac:dyDescent="0.2"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</row>
    <row r="700" spans="2:19" ht="12.75" customHeight="1" x14ac:dyDescent="0.2"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</row>
    <row r="701" spans="2:19" ht="12.75" customHeight="1" x14ac:dyDescent="0.2"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</row>
    <row r="702" spans="2:19" ht="12.75" customHeight="1" x14ac:dyDescent="0.2"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</row>
    <row r="703" spans="2:19" ht="12.75" customHeight="1" x14ac:dyDescent="0.2"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</row>
    <row r="704" spans="2:19" ht="12.75" customHeight="1" x14ac:dyDescent="0.2"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</row>
    <row r="705" spans="2:19" ht="12.75" customHeight="1" x14ac:dyDescent="0.2"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</row>
    <row r="706" spans="2:19" ht="12.75" customHeight="1" x14ac:dyDescent="0.2"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</row>
    <row r="707" spans="2:19" ht="12.75" customHeight="1" x14ac:dyDescent="0.2"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</row>
    <row r="708" spans="2:19" ht="12.75" customHeight="1" x14ac:dyDescent="0.2"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</row>
    <row r="709" spans="2:19" ht="12.75" customHeight="1" x14ac:dyDescent="0.2"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</row>
    <row r="710" spans="2:19" ht="12.75" customHeight="1" x14ac:dyDescent="0.2"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</row>
    <row r="711" spans="2:19" ht="12.75" customHeight="1" x14ac:dyDescent="0.2"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</row>
    <row r="712" spans="2:19" ht="12.75" customHeight="1" x14ac:dyDescent="0.2"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</row>
    <row r="713" spans="2:19" ht="12.75" customHeight="1" x14ac:dyDescent="0.2"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</row>
    <row r="714" spans="2:19" ht="12.75" customHeight="1" x14ac:dyDescent="0.2"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</row>
    <row r="715" spans="2:19" ht="12.75" customHeight="1" x14ac:dyDescent="0.2"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</row>
    <row r="716" spans="2:19" ht="12.75" customHeight="1" x14ac:dyDescent="0.2"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</row>
    <row r="717" spans="2:19" ht="12.75" customHeight="1" x14ac:dyDescent="0.2"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</row>
    <row r="718" spans="2:19" ht="12.75" customHeight="1" x14ac:dyDescent="0.2"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</row>
    <row r="719" spans="2:19" ht="12.75" customHeight="1" x14ac:dyDescent="0.2"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</row>
    <row r="720" spans="2:19" ht="12.75" customHeight="1" x14ac:dyDescent="0.2"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</row>
    <row r="721" spans="2:19" ht="12.75" customHeight="1" x14ac:dyDescent="0.2"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</row>
    <row r="722" spans="2:19" ht="12.75" customHeight="1" x14ac:dyDescent="0.2"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</row>
    <row r="723" spans="2:19" ht="12.75" customHeight="1" x14ac:dyDescent="0.2"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</row>
    <row r="724" spans="2:19" ht="12.75" customHeight="1" x14ac:dyDescent="0.2"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</row>
    <row r="725" spans="2:19" ht="12.75" customHeight="1" x14ac:dyDescent="0.2"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</row>
    <row r="726" spans="2:19" ht="12.75" customHeight="1" x14ac:dyDescent="0.2"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</row>
    <row r="727" spans="2:19" ht="12.75" customHeight="1" x14ac:dyDescent="0.2"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</row>
    <row r="728" spans="2:19" ht="12.75" customHeight="1" x14ac:dyDescent="0.2"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</row>
    <row r="729" spans="2:19" ht="12.75" customHeight="1" x14ac:dyDescent="0.2"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</row>
    <row r="730" spans="2:19" ht="12.75" customHeight="1" x14ac:dyDescent="0.2"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</row>
    <row r="731" spans="2:19" ht="12.75" customHeight="1" x14ac:dyDescent="0.2"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</row>
    <row r="732" spans="2:19" ht="12.75" customHeight="1" x14ac:dyDescent="0.2"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</row>
    <row r="733" spans="2:19" ht="12.75" customHeight="1" x14ac:dyDescent="0.2"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</row>
    <row r="734" spans="2:19" ht="12.75" customHeight="1" x14ac:dyDescent="0.2"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</row>
    <row r="735" spans="2:19" ht="12.75" customHeight="1" x14ac:dyDescent="0.2"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</row>
    <row r="736" spans="2:19" ht="12.75" customHeight="1" x14ac:dyDescent="0.2"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</row>
    <row r="737" spans="2:19" ht="12.75" customHeight="1" x14ac:dyDescent="0.2"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</row>
    <row r="738" spans="2:19" ht="12.75" customHeight="1" x14ac:dyDescent="0.2"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</row>
    <row r="739" spans="2:19" ht="12.75" customHeight="1" x14ac:dyDescent="0.2"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</row>
    <row r="740" spans="2:19" ht="12.75" customHeight="1" x14ac:dyDescent="0.2"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</row>
    <row r="741" spans="2:19" ht="12.75" customHeight="1" x14ac:dyDescent="0.2"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</row>
    <row r="742" spans="2:19" ht="12.75" customHeight="1" x14ac:dyDescent="0.2"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</row>
    <row r="743" spans="2:19" ht="12.75" customHeight="1" x14ac:dyDescent="0.2"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</row>
    <row r="744" spans="2:19" ht="12.75" customHeight="1" x14ac:dyDescent="0.2"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</row>
    <row r="745" spans="2:19" ht="12.75" customHeight="1" x14ac:dyDescent="0.2"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</row>
    <row r="746" spans="2:19" ht="12.75" customHeight="1" x14ac:dyDescent="0.2"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</row>
    <row r="747" spans="2:19" ht="12.75" customHeight="1" x14ac:dyDescent="0.2"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</row>
    <row r="748" spans="2:19" ht="12.75" customHeight="1" x14ac:dyDescent="0.2"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</row>
    <row r="749" spans="2:19" ht="12.75" customHeight="1" x14ac:dyDescent="0.2"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</row>
    <row r="750" spans="2:19" ht="12.75" customHeight="1" x14ac:dyDescent="0.2"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</row>
    <row r="751" spans="2:19" ht="12.75" customHeight="1" x14ac:dyDescent="0.2"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</row>
    <row r="752" spans="2:19" ht="12.75" customHeight="1" x14ac:dyDescent="0.2"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</row>
    <row r="753" spans="2:19" ht="12.75" customHeight="1" x14ac:dyDescent="0.2"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</row>
    <row r="754" spans="2:19" ht="12.75" customHeight="1" x14ac:dyDescent="0.2"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</row>
    <row r="755" spans="2:19" ht="12.75" customHeight="1" x14ac:dyDescent="0.2"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</row>
    <row r="756" spans="2:19" ht="12.75" customHeight="1" x14ac:dyDescent="0.2"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</row>
    <row r="757" spans="2:19" ht="12.75" customHeight="1" x14ac:dyDescent="0.2"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</row>
    <row r="758" spans="2:19" ht="12.75" customHeight="1" x14ac:dyDescent="0.2"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</row>
    <row r="759" spans="2:19" ht="12.75" customHeight="1" x14ac:dyDescent="0.2"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</row>
    <row r="760" spans="2:19" ht="12.75" customHeight="1" x14ac:dyDescent="0.2"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</row>
    <row r="761" spans="2:19" ht="12.75" customHeight="1" x14ac:dyDescent="0.2"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</row>
    <row r="762" spans="2:19" ht="12.75" customHeight="1" x14ac:dyDescent="0.2"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</row>
    <row r="763" spans="2:19" ht="12.75" customHeight="1" x14ac:dyDescent="0.2"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</row>
    <row r="764" spans="2:19" ht="12.75" customHeight="1" x14ac:dyDescent="0.2"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</row>
    <row r="765" spans="2:19" ht="12.75" customHeight="1" x14ac:dyDescent="0.2"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</row>
    <row r="766" spans="2:19" ht="12.75" customHeight="1" x14ac:dyDescent="0.2"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</row>
    <row r="767" spans="2:19" ht="12.75" customHeight="1" x14ac:dyDescent="0.2"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</row>
    <row r="768" spans="2:19" ht="12.75" customHeight="1" x14ac:dyDescent="0.2"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</row>
    <row r="769" spans="2:19" ht="12.75" customHeight="1" x14ac:dyDescent="0.2"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</row>
    <row r="770" spans="2:19" ht="12.75" customHeight="1" x14ac:dyDescent="0.2"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</row>
    <row r="771" spans="2:19" ht="12.75" customHeight="1" x14ac:dyDescent="0.2"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</row>
    <row r="772" spans="2:19" ht="12.75" customHeight="1" x14ac:dyDescent="0.2"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</row>
    <row r="773" spans="2:19" ht="12.75" customHeight="1" x14ac:dyDescent="0.2"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</row>
    <row r="774" spans="2:19" ht="12.75" customHeight="1" x14ac:dyDescent="0.2"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</row>
    <row r="775" spans="2:19" ht="12.75" customHeight="1" x14ac:dyDescent="0.2"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</row>
    <row r="776" spans="2:19" ht="12.75" customHeight="1" x14ac:dyDescent="0.2"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</row>
    <row r="777" spans="2:19" ht="12.75" customHeight="1" x14ac:dyDescent="0.2"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</row>
    <row r="778" spans="2:19" ht="12.75" customHeight="1" x14ac:dyDescent="0.2"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</row>
    <row r="779" spans="2:19" ht="12.75" customHeight="1" x14ac:dyDescent="0.2"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</row>
    <row r="780" spans="2:19" ht="12.75" customHeight="1" x14ac:dyDescent="0.2"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</row>
    <row r="781" spans="2:19" ht="12.75" customHeight="1" x14ac:dyDescent="0.2"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</row>
    <row r="782" spans="2:19" ht="12.75" customHeight="1" x14ac:dyDescent="0.2"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</row>
    <row r="783" spans="2:19" ht="12.75" customHeight="1" x14ac:dyDescent="0.2"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</row>
    <row r="784" spans="2:19" ht="12.75" customHeight="1" x14ac:dyDescent="0.2"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</row>
    <row r="785" spans="2:19" ht="12.75" customHeight="1" x14ac:dyDescent="0.2"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</row>
    <row r="786" spans="2:19" ht="12.75" customHeight="1" x14ac:dyDescent="0.2"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</row>
    <row r="787" spans="2:19" ht="12.75" customHeight="1" x14ac:dyDescent="0.2"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</row>
    <row r="788" spans="2:19" ht="12.75" customHeight="1" x14ac:dyDescent="0.2"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</row>
    <row r="789" spans="2:19" ht="12.75" customHeight="1" x14ac:dyDescent="0.2"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</row>
    <row r="790" spans="2:19" ht="12.75" customHeight="1" x14ac:dyDescent="0.2"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</row>
    <row r="791" spans="2:19" ht="12.75" customHeight="1" x14ac:dyDescent="0.2"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</row>
    <row r="792" spans="2:19" ht="12.75" customHeight="1" x14ac:dyDescent="0.2"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</row>
    <row r="793" spans="2:19" ht="12.75" customHeight="1" x14ac:dyDescent="0.2"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</row>
    <row r="794" spans="2:19" ht="12.75" customHeight="1" x14ac:dyDescent="0.2"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</row>
    <row r="795" spans="2:19" ht="12.75" customHeight="1" x14ac:dyDescent="0.2"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</row>
    <row r="796" spans="2:19" ht="12.75" customHeight="1" x14ac:dyDescent="0.2"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</row>
    <row r="797" spans="2:19" ht="12.75" customHeight="1" x14ac:dyDescent="0.2"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</row>
    <row r="798" spans="2:19" ht="12.75" customHeight="1" x14ac:dyDescent="0.2"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</row>
    <row r="799" spans="2:19" ht="12.75" customHeight="1" x14ac:dyDescent="0.2"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</row>
    <row r="800" spans="2:19" ht="12.75" customHeight="1" x14ac:dyDescent="0.2"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</row>
    <row r="801" spans="2:19" ht="12.75" customHeight="1" x14ac:dyDescent="0.2"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</row>
    <row r="802" spans="2:19" ht="12.75" customHeight="1" x14ac:dyDescent="0.2"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</row>
    <row r="803" spans="2:19" ht="12.75" customHeight="1" x14ac:dyDescent="0.2"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</row>
    <row r="804" spans="2:19" ht="12.75" customHeight="1" x14ac:dyDescent="0.2"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</row>
    <row r="805" spans="2:19" ht="12.75" customHeight="1" x14ac:dyDescent="0.2"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</row>
    <row r="806" spans="2:19" ht="12.75" customHeight="1" x14ac:dyDescent="0.2"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</row>
    <row r="807" spans="2:19" ht="12.75" customHeight="1" x14ac:dyDescent="0.2"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</row>
    <row r="808" spans="2:19" ht="12.75" customHeight="1" x14ac:dyDescent="0.2"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</row>
    <row r="809" spans="2:19" ht="12.75" customHeight="1" x14ac:dyDescent="0.2"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</row>
    <row r="810" spans="2:19" ht="12.75" customHeight="1" x14ac:dyDescent="0.2"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</row>
    <row r="811" spans="2:19" ht="12.75" customHeight="1" x14ac:dyDescent="0.2"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</row>
    <row r="812" spans="2:19" ht="12.75" customHeight="1" x14ac:dyDescent="0.2"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</row>
    <row r="813" spans="2:19" ht="12.75" customHeight="1" x14ac:dyDescent="0.2"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</row>
    <row r="814" spans="2:19" ht="12.75" customHeight="1" x14ac:dyDescent="0.2"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</row>
    <row r="815" spans="2:19" ht="12.75" customHeight="1" x14ac:dyDescent="0.2"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</row>
    <row r="816" spans="2:19" ht="12.75" customHeight="1" x14ac:dyDescent="0.2"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</row>
    <row r="817" spans="2:19" ht="12.75" customHeight="1" x14ac:dyDescent="0.2"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</row>
    <row r="818" spans="2:19" ht="12.75" customHeight="1" x14ac:dyDescent="0.2"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</row>
    <row r="819" spans="2:19" ht="12.75" customHeight="1" x14ac:dyDescent="0.2"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</row>
    <row r="820" spans="2:19" ht="12.75" customHeight="1" x14ac:dyDescent="0.2"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</row>
    <row r="821" spans="2:19" ht="12.75" customHeight="1" x14ac:dyDescent="0.2"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</row>
    <row r="822" spans="2:19" ht="12.75" customHeight="1" x14ac:dyDescent="0.2"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</row>
    <row r="823" spans="2:19" ht="12.75" customHeight="1" x14ac:dyDescent="0.2"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</row>
    <row r="824" spans="2:19" ht="12.75" customHeight="1" x14ac:dyDescent="0.2"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</row>
    <row r="825" spans="2:19" ht="12.75" customHeight="1" x14ac:dyDescent="0.2"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</row>
    <row r="826" spans="2:19" ht="12.75" customHeight="1" x14ac:dyDescent="0.2"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</row>
    <row r="827" spans="2:19" ht="12.75" customHeight="1" x14ac:dyDescent="0.2"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</row>
    <row r="828" spans="2:19" ht="12.75" customHeight="1" x14ac:dyDescent="0.2"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</row>
    <row r="829" spans="2:19" ht="12.75" customHeight="1" x14ac:dyDescent="0.2"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</row>
    <row r="830" spans="2:19" ht="12.75" customHeight="1" x14ac:dyDescent="0.2"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</row>
    <row r="831" spans="2:19" ht="12.75" customHeight="1" x14ac:dyDescent="0.2"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</row>
    <row r="832" spans="2:19" ht="12.75" customHeight="1" x14ac:dyDescent="0.2"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</row>
    <row r="833" spans="2:19" ht="12.75" customHeight="1" x14ac:dyDescent="0.2"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</row>
    <row r="834" spans="2:19" ht="12.75" customHeight="1" x14ac:dyDescent="0.2"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</row>
    <row r="835" spans="2:19" ht="12.75" customHeight="1" x14ac:dyDescent="0.2"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</row>
    <row r="836" spans="2:19" ht="12.75" customHeight="1" x14ac:dyDescent="0.2"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</row>
    <row r="837" spans="2:19" ht="12.75" customHeight="1" x14ac:dyDescent="0.2"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</row>
    <row r="838" spans="2:19" ht="12.75" customHeight="1" x14ac:dyDescent="0.2"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</row>
    <row r="839" spans="2:19" ht="12.75" customHeight="1" x14ac:dyDescent="0.2"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</row>
    <row r="840" spans="2:19" ht="12.75" customHeight="1" x14ac:dyDescent="0.2"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</row>
    <row r="841" spans="2:19" ht="12.75" customHeight="1" x14ac:dyDescent="0.2"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</row>
    <row r="842" spans="2:19" ht="12.75" customHeight="1" x14ac:dyDescent="0.2"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</row>
    <row r="843" spans="2:19" ht="12.75" customHeight="1" x14ac:dyDescent="0.2"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</row>
    <row r="844" spans="2:19" ht="12.75" customHeight="1" x14ac:dyDescent="0.2"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</row>
    <row r="845" spans="2:19" ht="12.75" customHeight="1" x14ac:dyDescent="0.2"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</row>
    <row r="846" spans="2:19" ht="12.75" customHeight="1" x14ac:dyDescent="0.2"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</row>
    <row r="847" spans="2:19" ht="12.75" customHeight="1" x14ac:dyDescent="0.2"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</row>
    <row r="848" spans="2:19" ht="12.75" customHeight="1" x14ac:dyDescent="0.2"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</row>
    <row r="849" spans="2:19" ht="12.75" customHeight="1" x14ac:dyDescent="0.2"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</row>
    <row r="850" spans="2:19" ht="12.75" customHeight="1" x14ac:dyDescent="0.2"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</row>
    <row r="851" spans="2:19" ht="12.75" customHeight="1" x14ac:dyDescent="0.2"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</row>
    <row r="852" spans="2:19" ht="12.75" customHeight="1" x14ac:dyDescent="0.2"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</row>
    <row r="853" spans="2:19" ht="12.75" customHeight="1" x14ac:dyDescent="0.2"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</row>
    <row r="854" spans="2:19" ht="12.75" customHeight="1" x14ac:dyDescent="0.2"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</row>
    <row r="855" spans="2:19" ht="12.75" customHeight="1" x14ac:dyDescent="0.2"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</row>
    <row r="856" spans="2:19" ht="12.75" customHeight="1" x14ac:dyDescent="0.2"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</row>
    <row r="857" spans="2:19" ht="12.75" customHeight="1" x14ac:dyDescent="0.2"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</row>
    <row r="858" spans="2:19" ht="12.75" customHeight="1" x14ac:dyDescent="0.2"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</row>
    <row r="859" spans="2:19" ht="12.75" customHeight="1" x14ac:dyDescent="0.2"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</row>
    <row r="860" spans="2:19" ht="12.75" customHeight="1" x14ac:dyDescent="0.2"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</row>
    <row r="861" spans="2:19" ht="12.75" customHeight="1" x14ac:dyDescent="0.2"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</row>
    <row r="862" spans="2:19" ht="12.75" customHeight="1" x14ac:dyDescent="0.2"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</row>
    <row r="863" spans="2:19" ht="12.75" customHeight="1" x14ac:dyDescent="0.2"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</row>
    <row r="864" spans="2:19" ht="12.75" customHeight="1" x14ac:dyDescent="0.2"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</row>
    <row r="865" spans="2:19" ht="12.75" customHeight="1" x14ac:dyDescent="0.2"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</row>
    <row r="866" spans="2:19" ht="12.75" customHeight="1" x14ac:dyDescent="0.2"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</row>
    <row r="867" spans="2:19" ht="12.75" customHeight="1" x14ac:dyDescent="0.2"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</row>
    <row r="868" spans="2:19" ht="12.75" customHeight="1" x14ac:dyDescent="0.2"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</row>
    <row r="869" spans="2:19" ht="12.75" customHeight="1" x14ac:dyDescent="0.2"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</row>
    <row r="870" spans="2:19" ht="12.75" customHeight="1" x14ac:dyDescent="0.2"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</row>
    <row r="871" spans="2:19" ht="12.75" customHeight="1" x14ac:dyDescent="0.2"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</row>
    <row r="872" spans="2:19" ht="12.75" customHeight="1" x14ac:dyDescent="0.2"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</row>
    <row r="873" spans="2:19" ht="12.75" customHeight="1" x14ac:dyDescent="0.2"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</row>
    <row r="874" spans="2:19" ht="12.75" customHeight="1" x14ac:dyDescent="0.2"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</row>
    <row r="875" spans="2:19" ht="12.75" customHeight="1" x14ac:dyDescent="0.2"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</row>
    <row r="876" spans="2:19" ht="12.75" customHeight="1" x14ac:dyDescent="0.2"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</row>
    <row r="877" spans="2:19" ht="12.75" customHeight="1" x14ac:dyDescent="0.2"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</row>
    <row r="878" spans="2:19" ht="12.75" customHeight="1" x14ac:dyDescent="0.2"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</row>
    <row r="879" spans="2:19" ht="12.75" customHeight="1" x14ac:dyDescent="0.2"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</row>
    <row r="880" spans="2:19" ht="12.75" customHeight="1" x14ac:dyDescent="0.2"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</row>
    <row r="881" spans="2:19" ht="12.75" customHeight="1" x14ac:dyDescent="0.2"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</row>
    <row r="882" spans="2:19" ht="12.75" customHeight="1" x14ac:dyDescent="0.2"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</row>
    <row r="883" spans="2:19" ht="12.75" customHeight="1" x14ac:dyDescent="0.2"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</row>
    <row r="884" spans="2:19" ht="12.75" customHeight="1" x14ac:dyDescent="0.2"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</row>
    <row r="885" spans="2:19" ht="12.75" customHeight="1" x14ac:dyDescent="0.2"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</row>
    <row r="886" spans="2:19" ht="12.75" customHeight="1" x14ac:dyDescent="0.2"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</row>
    <row r="887" spans="2:19" ht="12.75" customHeight="1" x14ac:dyDescent="0.2"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</row>
    <row r="888" spans="2:19" ht="12.75" customHeight="1" x14ac:dyDescent="0.2"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</row>
    <row r="889" spans="2:19" ht="12.75" customHeight="1" x14ac:dyDescent="0.2"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</row>
    <row r="890" spans="2:19" ht="12.75" customHeight="1" x14ac:dyDescent="0.2"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</row>
    <row r="891" spans="2:19" ht="12.75" customHeight="1" x14ac:dyDescent="0.2"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</row>
    <row r="892" spans="2:19" ht="12.75" customHeight="1" x14ac:dyDescent="0.2"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</row>
    <row r="893" spans="2:19" ht="12.75" customHeight="1" x14ac:dyDescent="0.2"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</row>
    <row r="894" spans="2:19" ht="12.75" customHeight="1" x14ac:dyDescent="0.2"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</row>
    <row r="895" spans="2:19" ht="12.75" customHeight="1" x14ac:dyDescent="0.2"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</row>
    <row r="896" spans="2:19" ht="12.75" customHeight="1" x14ac:dyDescent="0.2"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</row>
    <row r="897" spans="2:19" ht="12.75" customHeight="1" x14ac:dyDescent="0.2"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</row>
    <row r="898" spans="2:19" ht="12.75" customHeight="1" x14ac:dyDescent="0.2"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</row>
    <row r="899" spans="2:19" ht="12.75" customHeight="1" x14ac:dyDescent="0.2"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</row>
    <row r="900" spans="2:19" ht="12.75" customHeight="1" x14ac:dyDescent="0.2"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</row>
    <row r="901" spans="2:19" ht="12.75" customHeight="1" x14ac:dyDescent="0.2"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</row>
    <row r="902" spans="2:19" ht="12.75" customHeight="1" x14ac:dyDescent="0.2"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</row>
    <row r="903" spans="2:19" ht="12.75" customHeight="1" x14ac:dyDescent="0.2"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</row>
    <row r="904" spans="2:19" ht="12.75" customHeight="1" x14ac:dyDescent="0.2"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</row>
    <row r="905" spans="2:19" ht="12.75" customHeight="1" x14ac:dyDescent="0.2"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</row>
    <row r="906" spans="2:19" ht="12.75" customHeight="1" x14ac:dyDescent="0.2"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</row>
    <row r="907" spans="2:19" ht="12.75" customHeight="1" x14ac:dyDescent="0.2"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</row>
    <row r="908" spans="2:19" ht="12.75" customHeight="1" x14ac:dyDescent="0.2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</row>
    <row r="909" spans="2:19" ht="12.75" customHeight="1" x14ac:dyDescent="0.2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</row>
    <row r="910" spans="2:19" ht="12.75" customHeight="1" x14ac:dyDescent="0.2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</row>
    <row r="911" spans="2:19" ht="12.75" customHeight="1" x14ac:dyDescent="0.2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</row>
    <row r="912" spans="2:19" ht="12.75" customHeight="1" x14ac:dyDescent="0.2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</row>
    <row r="913" spans="2:19" ht="12.75" customHeight="1" x14ac:dyDescent="0.2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</row>
    <row r="914" spans="2:19" ht="12.75" customHeight="1" x14ac:dyDescent="0.2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</row>
    <row r="915" spans="2:19" ht="12.75" customHeight="1" x14ac:dyDescent="0.2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</row>
    <row r="916" spans="2:19" ht="12.75" customHeight="1" x14ac:dyDescent="0.2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</row>
    <row r="917" spans="2:19" ht="12.75" customHeight="1" x14ac:dyDescent="0.2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</row>
    <row r="918" spans="2:19" ht="12.75" customHeight="1" x14ac:dyDescent="0.2"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</row>
    <row r="919" spans="2:19" ht="12.75" customHeight="1" x14ac:dyDescent="0.2"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</row>
    <row r="920" spans="2:19" ht="12.75" customHeight="1" x14ac:dyDescent="0.2"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</row>
    <row r="921" spans="2:19" ht="12.75" customHeight="1" x14ac:dyDescent="0.2"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</row>
    <row r="922" spans="2:19" ht="12.75" customHeight="1" x14ac:dyDescent="0.2"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</row>
    <row r="923" spans="2:19" ht="12.75" customHeight="1" x14ac:dyDescent="0.2"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</row>
    <row r="924" spans="2:19" ht="12.75" customHeight="1" x14ac:dyDescent="0.2"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</row>
    <row r="925" spans="2:19" ht="12.75" customHeight="1" x14ac:dyDescent="0.2"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</row>
    <row r="926" spans="2:19" ht="12.75" customHeight="1" x14ac:dyDescent="0.2"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</row>
    <row r="927" spans="2:19" ht="12.75" customHeight="1" x14ac:dyDescent="0.2"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</row>
    <row r="928" spans="2:19" ht="12.75" customHeight="1" x14ac:dyDescent="0.2"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</row>
    <row r="929" spans="2:19" ht="12.75" customHeight="1" x14ac:dyDescent="0.2"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</row>
    <row r="930" spans="2:19" ht="12.75" customHeight="1" x14ac:dyDescent="0.2"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</row>
    <row r="931" spans="2:19" ht="12.75" customHeight="1" x14ac:dyDescent="0.2"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</row>
    <row r="932" spans="2:19" ht="12.75" customHeight="1" x14ac:dyDescent="0.2"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</row>
    <row r="933" spans="2:19" ht="12.75" customHeight="1" x14ac:dyDescent="0.2"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</row>
    <row r="934" spans="2:19" ht="12.75" customHeight="1" x14ac:dyDescent="0.2"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</row>
    <row r="935" spans="2:19" ht="12.75" customHeight="1" x14ac:dyDescent="0.2"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</row>
    <row r="936" spans="2:19" ht="12.75" customHeight="1" x14ac:dyDescent="0.2"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</row>
    <row r="937" spans="2:19" ht="12.75" customHeight="1" x14ac:dyDescent="0.2"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</row>
    <row r="938" spans="2:19" ht="12.75" customHeight="1" x14ac:dyDescent="0.2"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</row>
    <row r="939" spans="2:19" ht="12.75" customHeight="1" x14ac:dyDescent="0.2"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</row>
    <row r="940" spans="2:19" ht="12.75" customHeight="1" x14ac:dyDescent="0.2"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</row>
    <row r="941" spans="2:19" ht="12.75" customHeight="1" x14ac:dyDescent="0.2"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</row>
    <row r="942" spans="2:19" ht="12.75" customHeight="1" x14ac:dyDescent="0.2"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</row>
    <row r="943" spans="2:19" ht="12.75" customHeight="1" x14ac:dyDescent="0.2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</row>
    <row r="944" spans="2:19" ht="12.75" customHeight="1" x14ac:dyDescent="0.2"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</row>
    <row r="945" spans="2:19" ht="12.75" customHeight="1" x14ac:dyDescent="0.2"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</row>
    <row r="946" spans="2:19" ht="12.75" customHeight="1" x14ac:dyDescent="0.2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</row>
    <row r="947" spans="2:19" ht="12.75" customHeight="1" x14ac:dyDescent="0.2"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</row>
    <row r="948" spans="2:19" ht="12.75" customHeight="1" x14ac:dyDescent="0.2"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</row>
    <row r="949" spans="2:19" ht="12.75" customHeight="1" x14ac:dyDescent="0.2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</row>
    <row r="950" spans="2:19" ht="12.75" customHeight="1" x14ac:dyDescent="0.2"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</row>
    <row r="951" spans="2:19" ht="12.75" customHeight="1" x14ac:dyDescent="0.2"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</row>
    <row r="952" spans="2:19" ht="12.75" customHeight="1" x14ac:dyDescent="0.2"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</row>
    <row r="953" spans="2:19" ht="12.75" customHeight="1" x14ac:dyDescent="0.2"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</row>
    <row r="954" spans="2:19" ht="12.75" customHeight="1" x14ac:dyDescent="0.2"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</row>
    <row r="955" spans="2:19" ht="12.75" customHeight="1" x14ac:dyDescent="0.2"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</row>
    <row r="956" spans="2:19" ht="12.75" customHeight="1" x14ac:dyDescent="0.2"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</row>
    <row r="957" spans="2:19" ht="12.75" customHeight="1" x14ac:dyDescent="0.2"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</row>
    <row r="958" spans="2:19" ht="12.75" customHeight="1" x14ac:dyDescent="0.2"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</row>
    <row r="959" spans="2:19" ht="12.75" customHeight="1" x14ac:dyDescent="0.2"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</row>
    <row r="960" spans="2:19" ht="12.75" customHeight="1" x14ac:dyDescent="0.2"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</row>
    <row r="961" spans="2:19" ht="12.75" customHeight="1" x14ac:dyDescent="0.2"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</row>
    <row r="962" spans="2:19" ht="12.75" customHeight="1" x14ac:dyDescent="0.2"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</row>
    <row r="963" spans="2:19" ht="12.75" customHeight="1" x14ac:dyDescent="0.2"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</row>
    <row r="964" spans="2:19" ht="12.75" customHeight="1" x14ac:dyDescent="0.2"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</row>
    <row r="965" spans="2:19" ht="12.75" customHeight="1" x14ac:dyDescent="0.2"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</row>
    <row r="966" spans="2:19" ht="12.75" customHeight="1" x14ac:dyDescent="0.2"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</row>
    <row r="967" spans="2:19" ht="12.75" customHeight="1" x14ac:dyDescent="0.2"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</row>
    <row r="968" spans="2:19" ht="12.75" customHeight="1" x14ac:dyDescent="0.2"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</row>
    <row r="969" spans="2:19" ht="12.75" customHeight="1" x14ac:dyDescent="0.2"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</row>
    <row r="970" spans="2:19" ht="12.75" customHeight="1" x14ac:dyDescent="0.2"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</row>
    <row r="971" spans="2:19" ht="12.75" customHeight="1" x14ac:dyDescent="0.2"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</row>
    <row r="972" spans="2:19" ht="12.75" customHeight="1" x14ac:dyDescent="0.2"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</row>
    <row r="973" spans="2:19" ht="12.75" customHeight="1" x14ac:dyDescent="0.2"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</row>
    <row r="974" spans="2:19" ht="12.75" customHeight="1" x14ac:dyDescent="0.2"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</row>
    <row r="975" spans="2:19" ht="12.75" customHeight="1" x14ac:dyDescent="0.2"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</row>
    <row r="976" spans="2:19" ht="12.75" customHeight="1" x14ac:dyDescent="0.2"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</row>
    <row r="977" spans="2:19" ht="12.75" customHeight="1" x14ac:dyDescent="0.2"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</row>
    <row r="978" spans="2:19" ht="12.75" customHeight="1" x14ac:dyDescent="0.2"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</row>
    <row r="979" spans="2:19" ht="12.75" customHeight="1" x14ac:dyDescent="0.2"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</row>
    <row r="980" spans="2:19" ht="12.75" customHeight="1" x14ac:dyDescent="0.2"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</row>
    <row r="981" spans="2:19" ht="12.75" customHeight="1" x14ac:dyDescent="0.2"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</row>
    <row r="982" spans="2:19" ht="12.75" customHeight="1" x14ac:dyDescent="0.2"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</row>
    <row r="983" spans="2:19" ht="12.75" customHeight="1" x14ac:dyDescent="0.2"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</row>
    <row r="984" spans="2:19" ht="12.75" customHeight="1" x14ac:dyDescent="0.2"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</row>
    <row r="985" spans="2:19" ht="12.75" customHeight="1" x14ac:dyDescent="0.2"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</row>
    <row r="986" spans="2:19" ht="12.75" customHeight="1" x14ac:dyDescent="0.2"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</row>
    <row r="987" spans="2:19" ht="12.75" customHeight="1" x14ac:dyDescent="0.2"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</row>
    <row r="988" spans="2:19" ht="12.75" customHeight="1" x14ac:dyDescent="0.2"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</row>
    <row r="989" spans="2:19" ht="12.75" customHeight="1" x14ac:dyDescent="0.2"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</row>
    <row r="990" spans="2:19" ht="12.75" customHeight="1" x14ac:dyDescent="0.2"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</row>
    <row r="991" spans="2:19" ht="12.75" customHeight="1" x14ac:dyDescent="0.2"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</row>
    <row r="992" spans="2:19" ht="12.75" customHeight="1" x14ac:dyDescent="0.2"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</row>
    <row r="993" spans="2:19" ht="12.75" customHeight="1" x14ac:dyDescent="0.2"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</row>
    <row r="994" spans="2:19" ht="12.75" customHeight="1" x14ac:dyDescent="0.2"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</row>
    <row r="995" spans="2:19" ht="12.75" customHeight="1" x14ac:dyDescent="0.2"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</row>
    <row r="996" spans="2:19" ht="12.75" customHeight="1" x14ac:dyDescent="0.2"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</row>
    <row r="997" spans="2:19" ht="12.75" customHeight="1" x14ac:dyDescent="0.2"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</row>
    <row r="998" spans="2:19" ht="12.75" customHeight="1" x14ac:dyDescent="0.2"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</row>
    <row r="999" spans="2:19" ht="12.75" customHeight="1" x14ac:dyDescent="0.2"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</row>
    <row r="1000" spans="2:19" ht="12.75" customHeight="1" x14ac:dyDescent="0.2"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</row>
  </sheetData>
  <conditionalFormatting sqref="A79:W79">
    <cfRule type="cellIs" dxfId="14" priority="1" operator="equal">
      <formula>"N/A"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9" sqref="A9"/>
    </sheetView>
  </sheetViews>
  <sheetFormatPr baseColWidth="10" defaultColWidth="14.5" defaultRowHeight="15" customHeight="1" x14ac:dyDescent="0.2"/>
  <cols>
    <col min="1" max="1" width="15.1640625" style="6" customWidth="1"/>
    <col min="2" max="3" width="17.5" style="6" customWidth="1"/>
    <col min="4" max="4" width="19" style="6" customWidth="1"/>
    <col min="5" max="19" width="17.5" style="6" customWidth="1"/>
    <col min="20" max="26" width="11.5" style="6" customWidth="1"/>
    <col min="27" max="16384" width="14.5" style="6"/>
  </cols>
  <sheetData>
    <row r="1" spans="1:26" ht="25" customHeight="1" x14ac:dyDescent="0.3">
      <c r="A1" s="59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6" s="23" customFormat="1" ht="19" customHeight="1" x14ac:dyDescent="0.2">
      <c r="A2" s="62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6" s="23" customFormat="1" ht="19" customHeight="1" x14ac:dyDescent="0.2"/>
    <row r="4" spans="1:26" s="23" customFormat="1" ht="19" customHeight="1" x14ac:dyDescent="0.2">
      <c r="A4" s="38" t="s">
        <v>2</v>
      </c>
      <c r="I4" s="54"/>
      <c r="J4" s="54"/>
      <c r="K4" s="54"/>
      <c r="O4" s="54"/>
      <c r="P4" s="54"/>
      <c r="R4" s="54"/>
      <c r="S4" s="54"/>
    </row>
    <row r="5" spans="1:26" s="23" customFormat="1" ht="19" customHeight="1" x14ac:dyDescent="0.2">
      <c r="A5" s="40"/>
      <c r="B5" s="40" t="s">
        <v>3</v>
      </c>
      <c r="C5" s="40" t="s">
        <v>4</v>
      </c>
      <c r="D5" s="40" t="s">
        <v>5</v>
      </c>
      <c r="E5" s="40" t="s">
        <v>6</v>
      </c>
      <c r="F5" s="40" t="s">
        <v>7</v>
      </c>
      <c r="G5" s="40" t="s">
        <v>8</v>
      </c>
      <c r="H5" s="40" t="s">
        <v>9</v>
      </c>
      <c r="I5" s="40" t="s">
        <v>10</v>
      </c>
      <c r="J5" s="40" t="s">
        <v>11</v>
      </c>
      <c r="K5" s="40" t="s">
        <v>12</v>
      </c>
      <c r="L5" s="40" t="s">
        <v>13</v>
      </c>
      <c r="M5" s="40" t="s">
        <v>14</v>
      </c>
      <c r="N5" s="40" t="s">
        <v>15</v>
      </c>
      <c r="O5" s="40" t="s">
        <v>16</v>
      </c>
      <c r="P5" s="40" t="s">
        <v>17</v>
      </c>
      <c r="Q5" s="40" t="s">
        <v>18</v>
      </c>
      <c r="R5" s="40" t="s">
        <v>19</v>
      </c>
      <c r="S5" s="40" t="s">
        <v>20</v>
      </c>
    </row>
    <row r="6" spans="1:26" s="23" customFormat="1" ht="19" customHeight="1" x14ac:dyDescent="0.2">
      <c r="A6" s="82" t="s">
        <v>21</v>
      </c>
      <c r="B6" s="82" t="s">
        <v>22</v>
      </c>
      <c r="C6" s="82" t="s">
        <v>23</v>
      </c>
      <c r="D6" s="82" t="s">
        <v>24</v>
      </c>
      <c r="E6" s="82" t="s">
        <v>25</v>
      </c>
      <c r="F6" s="82" t="s">
        <v>26</v>
      </c>
      <c r="G6" s="82" t="s">
        <v>27</v>
      </c>
      <c r="H6" s="82" t="s">
        <v>28</v>
      </c>
      <c r="I6" s="82" t="s">
        <v>26</v>
      </c>
      <c r="J6" s="82" t="s">
        <v>23</v>
      </c>
      <c r="K6" s="82" t="s">
        <v>29</v>
      </c>
      <c r="L6" s="82" t="s">
        <v>30</v>
      </c>
      <c r="M6" s="82" t="s">
        <v>27</v>
      </c>
      <c r="N6" s="83" t="s">
        <v>23</v>
      </c>
      <c r="O6" s="82" t="s">
        <v>23</v>
      </c>
      <c r="P6" s="83" t="s">
        <v>31</v>
      </c>
      <c r="Q6" s="83" t="s">
        <v>26</v>
      </c>
      <c r="R6" s="83" t="s">
        <v>32</v>
      </c>
      <c r="S6" s="83" t="s">
        <v>33</v>
      </c>
    </row>
    <row r="7" spans="1:26" s="23" customFormat="1" ht="19" customHeight="1" x14ac:dyDescent="0.2">
      <c r="A7" s="44">
        <v>1</v>
      </c>
      <c r="B7" s="49">
        <f>5*'Currency Conversions'!C9</f>
        <v>2.5000000000000001E-2</v>
      </c>
      <c r="C7" s="49">
        <f>1*'Currency Conversions'!$D$44</f>
        <v>0.24000000000000005</v>
      </c>
      <c r="D7" s="49">
        <f>1*'Currency Conversions'!E55</f>
        <v>0.63333333333333341</v>
      </c>
      <c r="E7" s="49">
        <f>1*'Currency Conversions'!F75</f>
        <v>0.84444444444444444</v>
      </c>
      <c r="F7" s="49">
        <f>'Currency Conversions'!G50</f>
        <v>1.2</v>
      </c>
      <c r="G7" s="49">
        <f>10*'Currency Conversions'!H9</f>
        <v>0.4</v>
      </c>
      <c r="H7" s="49">
        <f>8*'Currency Conversions'!I9</f>
        <v>0.32</v>
      </c>
      <c r="I7" s="49">
        <f>1*'Currency Conversions'!J55</f>
        <v>0.4</v>
      </c>
      <c r="J7" s="49">
        <f>1*'Currency Conversions'!$K$44</f>
        <v>0.24000000000000005</v>
      </c>
      <c r="K7" s="49">
        <f>1*'Currency Conversions'!L50</f>
        <v>0.43333333333333335</v>
      </c>
      <c r="L7" s="49">
        <f>1*'Currency Conversions'!M65</f>
        <v>0.63333333333333341</v>
      </c>
      <c r="M7" s="49">
        <f>1*'Currency Conversions'!N50</f>
        <v>0.6</v>
      </c>
      <c r="N7" s="49">
        <f>1*'Currency Conversions'!$O$44</f>
        <v>1</v>
      </c>
      <c r="O7" s="49">
        <f>1*'Currency Conversions'!$P$44</f>
        <v>0.24000000000000005</v>
      </c>
      <c r="P7" s="49">
        <f>300*'Currency Conversions'!Q27</f>
        <v>0.43421052631578949</v>
      </c>
      <c r="Q7" s="49">
        <f>100*'Currency Conversions'!R9</f>
        <v>0.1</v>
      </c>
      <c r="R7" s="49">
        <f>(1*'Currency Conversions'!S55)+(1*'Currency Conversions'!S60)+(1*'Currency Conversions'!S65)</f>
        <v>1.2727272727272727</v>
      </c>
      <c r="S7" s="49">
        <v>7.85</v>
      </c>
      <c r="T7" s="27"/>
      <c r="U7" s="27"/>
      <c r="V7" s="27"/>
      <c r="W7" s="27"/>
      <c r="X7" s="27"/>
      <c r="Y7" s="27"/>
      <c r="Z7" s="27"/>
    </row>
    <row r="8" spans="1:26" s="23" customFormat="1" ht="19" customHeight="1" x14ac:dyDescent="0.2">
      <c r="A8" s="44">
        <v>2</v>
      </c>
      <c r="B8" s="49">
        <f>15*'Currency Conversions'!C27</f>
        <v>7.4999999999999997E-2</v>
      </c>
      <c r="C8" s="49">
        <f>1*'Currency Conversions'!$D$44</f>
        <v>0.24000000000000005</v>
      </c>
      <c r="D8" s="49">
        <f>1*'Currency Conversions'!E55</f>
        <v>0.63333333333333341</v>
      </c>
      <c r="E8" s="49">
        <f>1*'Currency Conversions'!F60</f>
        <v>0.39999999999999997</v>
      </c>
      <c r="F8" s="49">
        <f>'Currency Conversions'!G55</f>
        <v>0.84444444444444444</v>
      </c>
      <c r="G8" s="49">
        <f>5*'Currency Conversions'!H9</f>
        <v>0.2</v>
      </c>
      <c r="H8" s="49">
        <f>4*'Currency Conversions'!I9</f>
        <v>0.16</v>
      </c>
      <c r="I8" s="49">
        <f>1*'Currency Conversions'!J55</f>
        <v>0.4</v>
      </c>
      <c r="J8" s="49">
        <f>1*'Currency Conversions'!$K$44</f>
        <v>0.24000000000000005</v>
      </c>
      <c r="K8" s="49">
        <f>1*'Currency Conversions'!L50</f>
        <v>0.43333333333333335</v>
      </c>
      <c r="L8" s="49">
        <f>100*'Currency Conversions'!M9</f>
        <v>0.1</v>
      </c>
      <c r="M8" s="49">
        <f>1*'Currency Conversions'!N50</f>
        <v>0.6</v>
      </c>
      <c r="N8" s="49">
        <f>1*'Currency Conversions'!$O$44</f>
        <v>1</v>
      </c>
      <c r="O8" s="49">
        <f>1*'Currency Conversions'!$P$44</f>
        <v>0.24000000000000005</v>
      </c>
      <c r="P8" s="49">
        <f>2*'Currency Conversions'!Q9</f>
        <v>0.2</v>
      </c>
      <c r="Q8" s="49">
        <f>1*'Currency Conversions'!R50</f>
        <v>0.63333333333333341</v>
      </c>
      <c r="R8" s="49">
        <f>100*'Currency Conversions'!S9</f>
        <v>0.18181818181818182</v>
      </c>
      <c r="S8" s="49">
        <v>7.32</v>
      </c>
      <c r="T8" s="27"/>
      <c r="U8" s="27"/>
      <c r="V8" s="27"/>
      <c r="W8" s="27"/>
      <c r="X8" s="27"/>
      <c r="Y8" s="27"/>
      <c r="Z8" s="27"/>
    </row>
    <row r="9" spans="1:26" s="23" customFormat="1" ht="19" customHeight="1" x14ac:dyDescent="0.2">
      <c r="A9" s="44">
        <v>3</v>
      </c>
      <c r="B9" s="49">
        <f>3*'Currency Conversions'!C9</f>
        <v>1.4999999999999999E-2</v>
      </c>
      <c r="C9" s="49">
        <f>1*'Currency Conversions'!$D$44</f>
        <v>0.24000000000000005</v>
      </c>
      <c r="D9" s="49">
        <f>1*'Currency Conversions'!E65</f>
        <v>0.63333333333333341</v>
      </c>
      <c r="E9" s="84">
        <f>1*'Currency Conversions'!F70</f>
        <v>1.7333333333333334</v>
      </c>
      <c r="F9" s="49">
        <f>1*'Currency Conversions'!G60</f>
        <v>0.84444444444444444</v>
      </c>
      <c r="G9" s="49">
        <f>2*'Currency Conversions'!H65</f>
        <v>0.53333333333333333</v>
      </c>
      <c r="H9" s="49">
        <f>1*'Currency Conversions'!I50</f>
        <v>0.66666666666666663</v>
      </c>
      <c r="I9" s="49">
        <f>1*'Currency Conversions'!J50</f>
        <v>0.6</v>
      </c>
      <c r="J9" s="49">
        <f>1*'Currency Conversions'!$K$44</f>
        <v>0.24000000000000005</v>
      </c>
      <c r="K9" s="49">
        <f>1*'Currency Conversions'!L55</f>
        <v>0.63333333333333341</v>
      </c>
      <c r="L9" s="49">
        <f>1*'Currency Conversions'!M60</f>
        <v>0.3</v>
      </c>
      <c r="M9" s="49">
        <f>1*'Currency Conversions'!N55</f>
        <v>1</v>
      </c>
      <c r="N9" s="49">
        <f>1*'Currency Conversions'!$O$44</f>
        <v>1</v>
      </c>
      <c r="O9" s="49">
        <f>1*'Currency Conversions'!$P$44</f>
        <v>0.24000000000000005</v>
      </c>
      <c r="P9" s="49">
        <f>20*'Currency Conversions'!Q44</f>
        <v>1.125</v>
      </c>
      <c r="Q9" s="49">
        <f>1*'Currency Conversions'!R65</f>
        <v>0.63333333333333341</v>
      </c>
      <c r="R9" s="49">
        <f>1*'Currency Conversions'!S50</f>
        <v>0.60606060606060608</v>
      </c>
      <c r="S9" s="49">
        <v>9.52</v>
      </c>
      <c r="T9" s="27"/>
      <c r="U9" s="27"/>
      <c r="V9" s="27"/>
      <c r="W9" s="27"/>
      <c r="X9" s="27"/>
      <c r="Y9" s="27"/>
      <c r="Z9" s="27"/>
    </row>
    <row r="10" spans="1:26" s="23" customFormat="1" ht="19" customHeight="1" x14ac:dyDescent="0.2">
      <c r="A10" s="44">
        <v>4</v>
      </c>
      <c r="B10" s="49">
        <f>100*'Currency Conversions'!C21</f>
        <v>0.1</v>
      </c>
      <c r="C10" s="49">
        <f>1*'Currency Conversions'!$D$44</f>
        <v>0.24000000000000005</v>
      </c>
      <c r="D10" s="49">
        <f>1*'Currency Conversions'!E60</f>
        <v>0.63333333333333341</v>
      </c>
      <c r="E10" s="49">
        <f>(1*'Currency Conversions'!F55)+(1*'Currency Conversions'!F75)</f>
        <v>1.6888888888888889</v>
      </c>
      <c r="F10" s="49">
        <f>1*'Currency Conversions'!G70</f>
        <v>0.84444444444444444</v>
      </c>
      <c r="G10" s="49">
        <f>1*'Currency Conversions'!H65</f>
        <v>0.26666666666666666</v>
      </c>
      <c r="H10" s="49">
        <f>3*'Currency Conversions'!I9</f>
        <v>0.12</v>
      </c>
      <c r="I10" s="49">
        <f>1*'Currency Conversions'!J55</f>
        <v>0.4</v>
      </c>
      <c r="J10" s="49">
        <f>1*'Currency Conversions'!$K$44</f>
        <v>0.24000000000000005</v>
      </c>
      <c r="K10" s="49">
        <f>3*'Currency Conversions'!L9</f>
        <v>0.30000000000000004</v>
      </c>
      <c r="L10" s="49">
        <f>1*'Currency Conversions'!M50</f>
        <v>0.63333333333333341</v>
      </c>
      <c r="M10" s="49">
        <f>10*'Currency Conversions'!N9</f>
        <v>0.4</v>
      </c>
      <c r="N10" s="49">
        <f>1*'Currency Conversions'!$O$44</f>
        <v>1</v>
      </c>
      <c r="O10" s="49">
        <f>1*'Currency Conversions'!$P$44</f>
        <v>0.24000000000000005</v>
      </c>
      <c r="P10" s="49">
        <f>400*'Currency Conversions'!Q15</f>
        <v>0.52380952380952384</v>
      </c>
      <c r="Q10" s="49">
        <f>1*'Currency Conversions'!R50</f>
        <v>0.63333333333333341</v>
      </c>
      <c r="R10" s="49">
        <f>50*'Currency Conversions'!S9</f>
        <v>9.0909090909090912E-2</v>
      </c>
      <c r="S10" s="49">
        <v>2.2599999999999998</v>
      </c>
      <c r="T10" s="27"/>
      <c r="U10" s="27"/>
      <c r="V10" s="27"/>
      <c r="W10" s="27"/>
      <c r="X10" s="27"/>
      <c r="Y10" s="27"/>
      <c r="Z10" s="27"/>
    </row>
    <row r="11" spans="1:26" s="23" customFormat="1" ht="19" customHeight="1" x14ac:dyDescent="0.2">
      <c r="A11" s="44">
        <v>5</v>
      </c>
      <c r="B11" s="49">
        <f>(10*'Currency Conversions'!C27)+(3*'Currency Conversions'!C34)</f>
        <v>0.17499999999999999</v>
      </c>
      <c r="C11" s="49">
        <f>1*'Currency Conversions'!$D$44</f>
        <v>0.24000000000000005</v>
      </c>
      <c r="D11" s="84">
        <f>2*'Currency Conversions'!E55</f>
        <v>1.2666666666666668</v>
      </c>
      <c r="E11" s="49">
        <f>(1*'Currency Conversions'!F60)+(1*'Currency Conversions'!F75)</f>
        <v>1.2444444444444445</v>
      </c>
      <c r="F11" s="49">
        <f>1*'Currency Conversions'!G55</f>
        <v>0.84444444444444444</v>
      </c>
      <c r="G11" s="49">
        <f>1*'Currency Conversions'!H60</f>
        <v>1.3333333333333333</v>
      </c>
      <c r="H11" s="49">
        <f>1*'Currency Conversions'!I65</f>
        <v>0.26666666666666666</v>
      </c>
      <c r="I11" s="49">
        <f>1*'Currency Conversions'!J65</f>
        <v>1.6333333333333335</v>
      </c>
      <c r="J11" s="49">
        <f>1*'Currency Conversions'!$K$44</f>
        <v>0.24000000000000005</v>
      </c>
      <c r="K11" s="49">
        <f>1*'Currency Conversions'!L60</f>
        <v>0.3</v>
      </c>
      <c r="L11" s="84">
        <f>(3*'Currency Conversions'!M55)+(3*'Currency Conversions'!M65)+(3*'Currency Conversions'!M50)+(3*'Currency Conversions'!M60)+(5*'Currency Conversions'!M44)</f>
        <v>6.9</v>
      </c>
      <c r="M11" s="49">
        <f>1*'Currency Conversions'!N50</f>
        <v>0.6</v>
      </c>
      <c r="N11" s="49">
        <f>1*'Currency Conversions'!$O$44</f>
        <v>1</v>
      </c>
      <c r="O11" s="49">
        <f>1*'Currency Conversions'!$P$44</f>
        <v>0.24000000000000005</v>
      </c>
      <c r="P11" s="49">
        <f>2*'Currency Conversions'!Q50</f>
        <v>0.52</v>
      </c>
      <c r="Q11" s="49">
        <f>1*'Currency Conversions'!R60</f>
        <v>0.3</v>
      </c>
      <c r="R11" s="49">
        <v>0</v>
      </c>
      <c r="S11" s="49">
        <v>13.25</v>
      </c>
      <c r="T11" s="27"/>
      <c r="U11" s="27"/>
      <c r="V11" s="27"/>
      <c r="W11" s="27"/>
      <c r="X11" s="27"/>
      <c r="Y11" s="27"/>
      <c r="Z11" s="27"/>
    </row>
    <row r="12" spans="1:26" s="23" customFormat="1" ht="19" customHeight="1" x14ac:dyDescent="0.2">
      <c r="A12" s="44"/>
      <c r="B12" s="26"/>
      <c r="C12" s="26"/>
      <c r="D12" s="26"/>
      <c r="E12" s="26"/>
      <c r="F12" s="26"/>
      <c r="G12" s="26"/>
      <c r="H12" s="26"/>
      <c r="I12" s="44"/>
      <c r="J12" s="26"/>
      <c r="K12" s="26"/>
      <c r="L12" s="26"/>
      <c r="M12" s="26"/>
      <c r="N12" s="26"/>
      <c r="O12" s="44"/>
      <c r="P12" s="44"/>
      <c r="Q12" s="26"/>
      <c r="R12" s="44"/>
      <c r="S12" s="44"/>
    </row>
    <row r="13" spans="1:26" s="23" customFormat="1" ht="19" customHeight="1" x14ac:dyDescent="0.2">
      <c r="A13" s="82" t="s">
        <v>34</v>
      </c>
      <c r="B13" s="82" t="s">
        <v>35</v>
      </c>
      <c r="C13" s="82" t="s">
        <v>36</v>
      </c>
      <c r="D13" s="82" t="s">
        <v>23</v>
      </c>
      <c r="E13" s="82" t="s">
        <v>28</v>
      </c>
      <c r="F13" s="82" t="s">
        <v>23</v>
      </c>
      <c r="G13" s="83" t="s">
        <v>23</v>
      </c>
      <c r="H13" s="83" t="s">
        <v>23</v>
      </c>
      <c r="I13" s="83" t="s">
        <v>23</v>
      </c>
      <c r="J13" s="82" t="s">
        <v>36</v>
      </c>
      <c r="K13" s="82" t="s">
        <v>37</v>
      </c>
      <c r="L13" s="83" t="s">
        <v>23</v>
      </c>
      <c r="M13" s="83" t="s">
        <v>23</v>
      </c>
      <c r="N13" s="82" t="s">
        <v>36</v>
      </c>
      <c r="O13" s="83" t="s">
        <v>36</v>
      </c>
      <c r="P13" s="82" t="s">
        <v>38</v>
      </c>
      <c r="Q13" s="82" t="s">
        <v>23</v>
      </c>
      <c r="R13" s="82" t="s">
        <v>23</v>
      </c>
      <c r="S13" s="82" t="s">
        <v>35</v>
      </c>
    </row>
    <row r="14" spans="1:26" s="23" customFormat="1" ht="19" customHeight="1" x14ac:dyDescent="0.2">
      <c r="A14" s="44">
        <v>1</v>
      </c>
      <c r="B14" s="49">
        <f>1*'Currency Conversions'!$C$44</f>
        <v>1</v>
      </c>
      <c r="C14" s="44" t="s">
        <v>36</v>
      </c>
      <c r="D14" s="49">
        <f>1*'Currency Conversions'!$E$44</f>
        <v>0.18</v>
      </c>
      <c r="E14" s="49">
        <f>1*'Currency Conversions'!F70</f>
        <v>1.7333333333333334</v>
      </c>
      <c r="F14" s="49">
        <f>1*'Currency Conversions'!$G$44</f>
        <v>0.24</v>
      </c>
      <c r="G14" s="49">
        <f>1*'Currency Conversions'!$H$44</f>
        <v>0.2</v>
      </c>
      <c r="H14" s="49">
        <f>1*'Currency Conversions'!$I$44</f>
        <v>0.2</v>
      </c>
      <c r="I14" s="49">
        <f>1*'Currency Conversions'!$J$44</f>
        <v>0.32</v>
      </c>
      <c r="J14" s="49" t="s">
        <v>36</v>
      </c>
      <c r="K14" s="49">
        <f>1*'Currency Conversions'!L9</f>
        <v>0.1</v>
      </c>
      <c r="L14" s="49">
        <f>1*'Currency Conversions'!$M$44</f>
        <v>0.18</v>
      </c>
      <c r="M14" s="49">
        <f>1*'Currency Conversions'!$N$44</f>
        <v>1</v>
      </c>
      <c r="N14" s="44" t="s">
        <v>36</v>
      </c>
      <c r="O14" s="49" t="s">
        <v>36</v>
      </c>
      <c r="P14" s="49">
        <f>1*'Currency Conversions'!$Q$44</f>
        <v>5.6250000000000001E-2</v>
      </c>
      <c r="Q14" s="49">
        <f>'Currency Conversions'!$R$44</f>
        <v>0.18</v>
      </c>
      <c r="R14" s="49">
        <f>'Currency Conversions'!$S$44</f>
        <v>0.14545454545454545</v>
      </c>
      <c r="S14" s="49">
        <v>0.02</v>
      </c>
      <c r="T14" s="27"/>
      <c r="U14" s="27"/>
      <c r="V14" s="27"/>
      <c r="W14" s="27"/>
      <c r="X14" s="27"/>
      <c r="Y14" s="27"/>
      <c r="Z14" s="27"/>
    </row>
    <row r="15" spans="1:26" s="23" customFormat="1" ht="19" customHeight="1" x14ac:dyDescent="0.2">
      <c r="A15" s="44">
        <v>2</v>
      </c>
      <c r="B15" s="49">
        <f>1*'Currency Conversions'!$C$44</f>
        <v>1</v>
      </c>
      <c r="C15" s="44" t="s">
        <v>36</v>
      </c>
      <c r="D15" s="49">
        <f>1*'Currency Conversions'!$E$44</f>
        <v>0.18</v>
      </c>
      <c r="E15" s="49">
        <f>1*'Currency Conversions'!F70</f>
        <v>1.7333333333333334</v>
      </c>
      <c r="F15" s="49">
        <f>1*'Currency Conversions'!$G$44</f>
        <v>0.24</v>
      </c>
      <c r="G15" s="49">
        <f>1*'Currency Conversions'!$H$44</f>
        <v>0.2</v>
      </c>
      <c r="H15" s="49">
        <f>1*'Currency Conversions'!$I$44</f>
        <v>0.2</v>
      </c>
      <c r="I15" s="49">
        <f>1*'Currency Conversions'!$J$44</f>
        <v>0.32</v>
      </c>
      <c r="J15" s="44" t="s">
        <v>36</v>
      </c>
      <c r="K15" s="44">
        <v>0</v>
      </c>
      <c r="L15" s="49">
        <f>1*'Currency Conversions'!$M$44</f>
        <v>0.18</v>
      </c>
      <c r="M15" s="49">
        <f>1*'Currency Conversions'!$N$44</f>
        <v>1</v>
      </c>
      <c r="N15" s="44" t="s">
        <v>36</v>
      </c>
      <c r="O15" s="49" t="s">
        <v>36</v>
      </c>
      <c r="P15" s="49">
        <f>1*'Currency Conversions'!$Q$44</f>
        <v>5.6250000000000001E-2</v>
      </c>
      <c r="Q15" s="49">
        <f>'Currency Conversions'!$R$44</f>
        <v>0.18</v>
      </c>
      <c r="R15" s="49">
        <f>'Currency Conversions'!$S$44</f>
        <v>0.14545454545454545</v>
      </c>
      <c r="S15" s="49">
        <v>0.02</v>
      </c>
      <c r="T15" s="27"/>
      <c r="U15" s="27"/>
      <c r="V15" s="27"/>
      <c r="W15" s="27"/>
      <c r="X15" s="27"/>
      <c r="Y15" s="27"/>
      <c r="Z15" s="27"/>
    </row>
    <row r="16" spans="1:26" s="23" customFormat="1" ht="19" customHeight="1" x14ac:dyDescent="0.2">
      <c r="A16" s="44">
        <v>3</v>
      </c>
      <c r="B16" s="49">
        <f>1*'Currency Conversions'!$C$44</f>
        <v>1</v>
      </c>
      <c r="C16" s="44" t="s">
        <v>36</v>
      </c>
      <c r="D16" s="49">
        <f>1*'Currency Conversions'!$E$44</f>
        <v>0.18</v>
      </c>
      <c r="E16" s="49">
        <f>1*'Currency Conversions'!F60</f>
        <v>0.39999999999999997</v>
      </c>
      <c r="F16" s="49">
        <f>1*'Currency Conversions'!$G$44</f>
        <v>0.24</v>
      </c>
      <c r="G16" s="49">
        <f>1*'Currency Conversions'!$H$44</f>
        <v>0.2</v>
      </c>
      <c r="H16" s="49">
        <f>1*'Currency Conversions'!$I$44</f>
        <v>0.2</v>
      </c>
      <c r="I16" s="49">
        <f>1*'Currency Conversions'!$J$44</f>
        <v>0.32</v>
      </c>
      <c r="J16" s="44" t="s">
        <v>36</v>
      </c>
      <c r="K16" s="44">
        <v>0</v>
      </c>
      <c r="L16" s="49">
        <f>1*'Currency Conversions'!$M$44</f>
        <v>0.18</v>
      </c>
      <c r="M16" s="49">
        <f>1*'Currency Conversions'!$N$44</f>
        <v>1</v>
      </c>
      <c r="N16" s="44" t="s">
        <v>36</v>
      </c>
      <c r="O16" s="49" t="s">
        <v>36</v>
      </c>
      <c r="P16" s="49">
        <f>1*'Currency Conversions'!$Q$44</f>
        <v>5.6250000000000001E-2</v>
      </c>
      <c r="Q16" s="49">
        <f>'Currency Conversions'!$R$44</f>
        <v>0.18</v>
      </c>
      <c r="R16" s="49">
        <f>'Currency Conversions'!$S$44</f>
        <v>0.14545454545454545</v>
      </c>
      <c r="S16" s="49">
        <v>0.02</v>
      </c>
      <c r="T16" s="27"/>
      <c r="U16" s="27"/>
      <c r="V16" s="27"/>
      <c r="W16" s="27"/>
      <c r="X16" s="27"/>
      <c r="Y16" s="27"/>
      <c r="Z16" s="27"/>
    </row>
    <row r="17" spans="1:26" s="23" customFormat="1" ht="19" customHeight="1" x14ac:dyDescent="0.2">
      <c r="A17" s="44">
        <v>4</v>
      </c>
      <c r="B17" s="49">
        <f>1*'Currency Conversions'!$C$44</f>
        <v>1</v>
      </c>
      <c r="C17" s="44" t="s">
        <v>36</v>
      </c>
      <c r="D17" s="49">
        <f>1*'Currency Conversions'!$E$44</f>
        <v>0.18</v>
      </c>
      <c r="E17" s="49">
        <f>1*'Currency Conversions'!F75</f>
        <v>0.84444444444444444</v>
      </c>
      <c r="F17" s="49">
        <f>1*'Currency Conversions'!$G$44</f>
        <v>0.24</v>
      </c>
      <c r="G17" s="49">
        <f>1*'Currency Conversions'!$H$44</f>
        <v>0.2</v>
      </c>
      <c r="H17" s="49">
        <f>1*'Currency Conversions'!$I$44</f>
        <v>0.2</v>
      </c>
      <c r="I17" s="49">
        <f>1*'Currency Conversions'!$J$44</f>
        <v>0.32</v>
      </c>
      <c r="J17" s="44" t="s">
        <v>36</v>
      </c>
      <c r="K17" s="44">
        <v>0</v>
      </c>
      <c r="L17" s="49">
        <f>1*'Currency Conversions'!$M$44</f>
        <v>0.18</v>
      </c>
      <c r="M17" s="49">
        <f>1*'Currency Conversions'!$N$44</f>
        <v>1</v>
      </c>
      <c r="N17" s="44" t="s">
        <v>36</v>
      </c>
      <c r="O17" s="49" t="s">
        <v>36</v>
      </c>
      <c r="P17" s="49">
        <f>1*'Currency Conversions'!$Q$44</f>
        <v>5.6250000000000001E-2</v>
      </c>
      <c r="Q17" s="49">
        <f>'Currency Conversions'!$R$44</f>
        <v>0.18</v>
      </c>
      <c r="R17" s="49">
        <f>'Currency Conversions'!$S$44</f>
        <v>0.14545454545454545</v>
      </c>
      <c r="S17" s="49">
        <v>0.02</v>
      </c>
      <c r="T17" s="27"/>
      <c r="U17" s="27"/>
      <c r="V17" s="27"/>
      <c r="W17" s="27"/>
      <c r="X17" s="27"/>
      <c r="Y17" s="27"/>
      <c r="Z17" s="27"/>
    </row>
    <row r="18" spans="1:26" s="23" customFormat="1" ht="19" customHeight="1" x14ac:dyDescent="0.2">
      <c r="A18" s="44">
        <v>5</v>
      </c>
      <c r="B18" s="49">
        <f>1*'Currency Conversions'!$C$44</f>
        <v>1</v>
      </c>
      <c r="C18" s="44" t="s">
        <v>36</v>
      </c>
      <c r="D18" s="49">
        <f>1*'Currency Conversions'!$E$44</f>
        <v>0.18</v>
      </c>
      <c r="E18" s="49">
        <f>1*'Currency Conversions'!F50</f>
        <v>0.84444444444444444</v>
      </c>
      <c r="F18" s="49">
        <f>1*'Currency Conversions'!$G$44</f>
        <v>0.24</v>
      </c>
      <c r="G18" s="49">
        <f>1*'Currency Conversions'!$H$44</f>
        <v>0.2</v>
      </c>
      <c r="H18" s="49">
        <f>1*'Currency Conversions'!$I$44</f>
        <v>0.2</v>
      </c>
      <c r="I18" s="49">
        <f>1*'Currency Conversions'!$J$44</f>
        <v>0.32</v>
      </c>
      <c r="J18" s="49" t="s">
        <v>36</v>
      </c>
      <c r="K18" s="49">
        <f>1*'Currency Conversions'!L9</f>
        <v>0.1</v>
      </c>
      <c r="L18" s="49">
        <f>1*'Currency Conversions'!$M$44</f>
        <v>0.18</v>
      </c>
      <c r="M18" s="49">
        <f>1*'Currency Conversions'!$N$44</f>
        <v>1</v>
      </c>
      <c r="N18" s="44" t="s">
        <v>36</v>
      </c>
      <c r="O18" s="49" t="s">
        <v>36</v>
      </c>
      <c r="P18" s="49">
        <f>1*'Currency Conversions'!$Q$44</f>
        <v>5.6250000000000001E-2</v>
      </c>
      <c r="Q18" s="49">
        <f>'Currency Conversions'!$R$44</f>
        <v>0.18</v>
      </c>
      <c r="R18" s="49">
        <f>'Currency Conversions'!$S$44</f>
        <v>0.14545454545454545</v>
      </c>
      <c r="S18" s="49">
        <v>0.02</v>
      </c>
      <c r="T18" s="27"/>
      <c r="U18" s="27"/>
      <c r="V18" s="27"/>
      <c r="W18" s="27"/>
      <c r="X18" s="27"/>
      <c r="Y18" s="27"/>
      <c r="Z18" s="27"/>
    </row>
    <row r="19" spans="1:26" s="23" customFormat="1" ht="19" customHeight="1" x14ac:dyDescent="0.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26"/>
      <c r="L19" s="44"/>
      <c r="M19" s="44"/>
      <c r="N19" s="44"/>
      <c r="O19" s="44"/>
      <c r="P19" s="44"/>
      <c r="Q19" s="44"/>
      <c r="R19" s="44"/>
      <c r="S19" s="44"/>
    </row>
    <row r="20" spans="1:26" s="23" customFormat="1" ht="19" customHeight="1" x14ac:dyDescent="0.2">
      <c r="A20" s="82" t="s">
        <v>39</v>
      </c>
      <c r="B20" s="82" t="s">
        <v>40</v>
      </c>
      <c r="C20" s="82" t="s">
        <v>36</v>
      </c>
      <c r="D20" s="82" t="s">
        <v>36</v>
      </c>
      <c r="E20" s="82" t="s">
        <v>23</v>
      </c>
      <c r="F20" s="82" t="s">
        <v>36</v>
      </c>
      <c r="G20" s="82" t="s">
        <v>36</v>
      </c>
      <c r="H20" s="82" t="s">
        <v>36</v>
      </c>
      <c r="I20" s="82" t="s">
        <v>36</v>
      </c>
      <c r="J20" s="82" t="s">
        <v>36</v>
      </c>
      <c r="K20" s="82" t="s">
        <v>23</v>
      </c>
      <c r="L20" s="82" t="s">
        <v>36</v>
      </c>
      <c r="M20" s="82" t="s">
        <v>36</v>
      </c>
      <c r="N20" s="82" t="s">
        <v>36</v>
      </c>
      <c r="O20" s="82" t="s">
        <v>36</v>
      </c>
      <c r="P20" s="82" t="s">
        <v>36</v>
      </c>
      <c r="Q20" s="82" t="s">
        <v>36</v>
      </c>
      <c r="R20" s="82" t="s">
        <v>36</v>
      </c>
      <c r="S20" s="82" t="s">
        <v>36</v>
      </c>
    </row>
    <row r="21" spans="1:26" s="23" customFormat="1" ht="19" customHeight="1" x14ac:dyDescent="0.2">
      <c r="A21" s="44">
        <v>1</v>
      </c>
      <c r="B21" s="49">
        <f>20*'Currency Conversions'!C21</f>
        <v>0.02</v>
      </c>
      <c r="C21" s="44" t="s">
        <v>36</v>
      </c>
      <c r="D21" s="44" t="s">
        <v>36</v>
      </c>
      <c r="E21" s="49">
        <f>1*'Currency Conversions'!$F$44</f>
        <v>0.32</v>
      </c>
      <c r="F21" s="44" t="s">
        <v>36</v>
      </c>
      <c r="G21" s="44" t="s">
        <v>36</v>
      </c>
      <c r="H21" s="44" t="s">
        <v>36</v>
      </c>
      <c r="I21" s="44" t="s">
        <v>36</v>
      </c>
      <c r="J21" s="49" t="s">
        <v>36</v>
      </c>
      <c r="K21" s="49">
        <f>1*'Currency Conversions'!$L$44</f>
        <v>0.18</v>
      </c>
      <c r="L21" s="44" t="s">
        <v>36</v>
      </c>
      <c r="M21" s="44" t="s">
        <v>36</v>
      </c>
      <c r="N21" s="44" t="s">
        <v>36</v>
      </c>
      <c r="O21" s="44" t="s">
        <v>36</v>
      </c>
      <c r="P21" s="44" t="s">
        <v>36</v>
      </c>
      <c r="Q21" s="44" t="s">
        <v>36</v>
      </c>
      <c r="R21" s="44" t="s">
        <v>36</v>
      </c>
      <c r="S21" s="44" t="s">
        <v>36</v>
      </c>
    </row>
    <row r="22" spans="1:26" s="23" customFormat="1" ht="19" customHeight="1" x14ac:dyDescent="0.2">
      <c r="A22" s="44">
        <v>2</v>
      </c>
      <c r="B22" s="49">
        <f>3*'Currency Conversions'!C34</f>
        <v>0.125</v>
      </c>
      <c r="C22" s="44" t="s">
        <v>36</v>
      </c>
      <c r="D22" s="44" t="s">
        <v>36</v>
      </c>
      <c r="E22" s="49">
        <f>1*'Currency Conversions'!$F$44</f>
        <v>0.32</v>
      </c>
      <c r="F22" s="44" t="s">
        <v>36</v>
      </c>
      <c r="G22" s="44" t="s">
        <v>36</v>
      </c>
      <c r="H22" s="44" t="s">
        <v>36</v>
      </c>
      <c r="I22" s="44" t="s">
        <v>36</v>
      </c>
      <c r="J22" s="49" t="s">
        <v>36</v>
      </c>
      <c r="K22" s="49">
        <f>1*'Currency Conversions'!$L$44</f>
        <v>0.18</v>
      </c>
      <c r="L22" s="44" t="s">
        <v>36</v>
      </c>
      <c r="M22" s="44" t="s">
        <v>36</v>
      </c>
      <c r="N22" s="44" t="s">
        <v>36</v>
      </c>
      <c r="O22" s="44" t="s">
        <v>36</v>
      </c>
      <c r="P22" s="44" t="s">
        <v>36</v>
      </c>
      <c r="Q22" s="44" t="s">
        <v>36</v>
      </c>
      <c r="R22" s="44" t="s">
        <v>36</v>
      </c>
      <c r="S22" s="44" t="s">
        <v>36</v>
      </c>
    </row>
    <row r="23" spans="1:26" s="23" customFormat="1" ht="19" customHeight="1" x14ac:dyDescent="0.2">
      <c r="A23" s="44">
        <v>3</v>
      </c>
      <c r="B23" s="49">
        <f>20*'Currency Conversions'!C27</f>
        <v>0.1</v>
      </c>
      <c r="C23" s="44" t="s">
        <v>36</v>
      </c>
      <c r="D23" s="44" t="s">
        <v>36</v>
      </c>
      <c r="E23" s="49">
        <f>1*'Currency Conversions'!$F$44</f>
        <v>0.32</v>
      </c>
      <c r="F23" s="44" t="s">
        <v>36</v>
      </c>
      <c r="G23" s="44" t="s">
        <v>36</v>
      </c>
      <c r="H23" s="44" t="s">
        <v>36</v>
      </c>
      <c r="I23" s="44" t="s">
        <v>36</v>
      </c>
      <c r="J23" s="49" t="s">
        <v>36</v>
      </c>
      <c r="K23" s="49">
        <f>1*'Currency Conversions'!$L$44</f>
        <v>0.18</v>
      </c>
      <c r="L23" s="44" t="s">
        <v>36</v>
      </c>
      <c r="M23" s="44" t="s">
        <v>36</v>
      </c>
      <c r="N23" s="44" t="s">
        <v>36</v>
      </c>
      <c r="O23" s="44" t="s">
        <v>36</v>
      </c>
      <c r="P23" s="44" t="s">
        <v>36</v>
      </c>
      <c r="Q23" s="44" t="s">
        <v>36</v>
      </c>
      <c r="R23" s="44" t="s">
        <v>36</v>
      </c>
      <c r="S23" s="44" t="s">
        <v>36</v>
      </c>
    </row>
    <row r="24" spans="1:26" s="23" customFormat="1" ht="19" customHeight="1" x14ac:dyDescent="0.2">
      <c r="A24" s="44">
        <v>4</v>
      </c>
      <c r="B24" s="49">
        <f>10*'Currency Conversions'!C27</f>
        <v>0.05</v>
      </c>
      <c r="C24" s="44" t="s">
        <v>36</v>
      </c>
      <c r="D24" s="44" t="s">
        <v>36</v>
      </c>
      <c r="E24" s="49">
        <f>1*'Currency Conversions'!$F$44</f>
        <v>0.32</v>
      </c>
      <c r="F24" s="44" t="s">
        <v>36</v>
      </c>
      <c r="G24" s="44" t="s">
        <v>36</v>
      </c>
      <c r="H24" s="44" t="s">
        <v>36</v>
      </c>
      <c r="I24" s="44" t="s">
        <v>36</v>
      </c>
      <c r="J24" s="49" t="s">
        <v>36</v>
      </c>
      <c r="K24" s="49">
        <f>1*'Currency Conversions'!$L$44</f>
        <v>0.18</v>
      </c>
      <c r="L24" s="44" t="s">
        <v>36</v>
      </c>
      <c r="M24" s="44" t="s">
        <v>36</v>
      </c>
      <c r="N24" s="44" t="s">
        <v>36</v>
      </c>
      <c r="O24" s="44" t="s">
        <v>36</v>
      </c>
      <c r="P24" s="44" t="s">
        <v>36</v>
      </c>
      <c r="Q24" s="44" t="s">
        <v>36</v>
      </c>
      <c r="R24" s="44" t="s">
        <v>36</v>
      </c>
      <c r="S24" s="44" t="s">
        <v>36</v>
      </c>
    </row>
    <row r="25" spans="1:26" s="23" customFormat="1" ht="19" customHeight="1" x14ac:dyDescent="0.2">
      <c r="A25" s="44">
        <v>5</v>
      </c>
      <c r="B25" s="49">
        <f>10*'Currency Conversions'!C27</f>
        <v>0.05</v>
      </c>
      <c r="C25" s="44" t="s">
        <v>36</v>
      </c>
      <c r="D25" s="44" t="s">
        <v>36</v>
      </c>
      <c r="E25" s="49">
        <f>1*'Currency Conversions'!$F$44</f>
        <v>0.32</v>
      </c>
      <c r="F25" s="44" t="s">
        <v>36</v>
      </c>
      <c r="G25" s="44" t="s">
        <v>36</v>
      </c>
      <c r="H25" s="44" t="s">
        <v>36</v>
      </c>
      <c r="I25" s="44" t="s">
        <v>36</v>
      </c>
      <c r="J25" s="49" t="s">
        <v>36</v>
      </c>
      <c r="K25" s="49">
        <f>1*'Currency Conversions'!$L$44</f>
        <v>0.18</v>
      </c>
      <c r="L25" s="44" t="s">
        <v>36</v>
      </c>
      <c r="M25" s="44" t="s">
        <v>36</v>
      </c>
      <c r="N25" s="44" t="s">
        <v>36</v>
      </c>
      <c r="O25" s="44" t="s">
        <v>36</v>
      </c>
      <c r="P25" s="44" t="s">
        <v>36</v>
      </c>
      <c r="Q25" s="44" t="s">
        <v>36</v>
      </c>
      <c r="R25" s="44" t="s">
        <v>36</v>
      </c>
      <c r="S25" s="44" t="s">
        <v>36</v>
      </c>
    </row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>
      <selection activeCell="C7" sqref="C7:C24"/>
    </sheetView>
  </sheetViews>
  <sheetFormatPr baseColWidth="10" defaultColWidth="14.5" defaultRowHeight="15" customHeight="1" x14ac:dyDescent="0.2"/>
  <cols>
    <col min="1" max="1" width="10.6640625" style="6" customWidth="1"/>
    <col min="2" max="2" width="18.1640625" style="6" customWidth="1"/>
    <col min="3" max="3" width="17.5" style="6" customWidth="1"/>
    <col min="4" max="4" width="20.83203125" style="6" customWidth="1"/>
    <col min="5" max="5" width="19" style="6" customWidth="1"/>
    <col min="6" max="6" width="14.5" style="6" customWidth="1"/>
    <col min="7" max="26" width="10.6640625" style="6" customWidth="1"/>
    <col min="27" max="16384" width="14.5" style="6"/>
  </cols>
  <sheetData>
    <row r="1" spans="1:6" ht="21" customHeight="1" x14ac:dyDescent="0.3">
      <c r="A1" s="59" t="s">
        <v>98</v>
      </c>
    </row>
    <row r="2" spans="1:6" s="23" customFormat="1" ht="18" customHeight="1" x14ac:dyDescent="0.2">
      <c r="A2" s="62" t="s">
        <v>99</v>
      </c>
    </row>
    <row r="3" spans="1:6" s="23" customFormat="1" ht="18" customHeight="1" x14ac:dyDescent="0.2"/>
    <row r="4" spans="1:6" s="23" customFormat="1" ht="18" customHeight="1" x14ac:dyDescent="0.2"/>
    <row r="5" spans="1:6" s="23" customFormat="1" ht="18" customHeight="1" x14ac:dyDescent="0.2"/>
    <row r="6" spans="1:6" s="23" customFormat="1" ht="18" customHeight="1" x14ac:dyDescent="0.2">
      <c r="B6" s="39"/>
      <c r="C6" s="39" t="s">
        <v>100</v>
      </c>
      <c r="D6" s="39" t="s">
        <v>101</v>
      </c>
      <c r="E6" s="39" t="s">
        <v>102</v>
      </c>
      <c r="F6" s="39" t="s">
        <v>103</v>
      </c>
    </row>
    <row r="7" spans="1:6" s="23" customFormat="1" ht="18" customHeight="1" x14ac:dyDescent="0.2">
      <c r="B7" s="27" t="s">
        <v>20</v>
      </c>
      <c r="C7" s="28">
        <f>IFERROR(HLOOKUP(B7,Economy!$B$9:$XFD$32,24,FALSE),"N/A")</f>
        <v>35.326806426342912</v>
      </c>
      <c r="D7" s="85">
        <f>HLOOKUP(B7,Economy!$A$35:$Z$51,17,FALSE)</f>
        <v>5.65</v>
      </c>
      <c r="E7" s="85">
        <f>HLOOKUP(B7,Economy!$A$35:$Z$60,26,FALSE)</f>
        <v>5.65</v>
      </c>
      <c r="F7" s="86">
        <f>HLOOKUP(B7,'Currency Conversions'!$A$5:$Z$10,6,FALSE)</f>
        <v>1</v>
      </c>
    </row>
    <row r="8" spans="1:6" s="23" customFormat="1" ht="18" customHeight="1" x14ac:dyDescent="0.2">
      <c r="B8" s="27" t="s">
        <v>16</v>
      </c>
      <c r="C8" s="28">
        <f>IFERROR(HLOOKUP(B8,Economy!$B$9:$XFD$32,24,FALSE),"N/A")</f>
        <v>8.1999999999999993</v>
      </c>
      <c r="D8" s="85">
        <f>HLOOKUP(B8,Economy!$A$35:$S$51,17,FALSE)</f>
        <v>7.6800000000000015</v>
      </c>
      <c r="E8" s="85">
        <f>HLOOKUP(B8,Economy!$A$35:$S$60,26,FALSE)</f>
        <v>7.6800000000000015</v>
      </c>
      <c r="F8" s="86">
        <f>HLOOKUP(B8,'Currency Conversions'!$A$5:$S$10,6,FALSE)</f>
        <v>10</v>
      </c>
    </row>
    <row r="9" spans="1:6" s="23" customFormat="1" ht="18" customHeight="1" x14ac:dyDescent="0.2">
      <c r="B9" s="27" t="s">
        <v>17</v>
      </c>
      <c r="C9" s="28">
        <f>IFERROR(HLOOKUP(B9,Economy!$B$9:$XFD$32,24,FALSE),"N/A")</f>
        <v>2.3720238095238093</v>
      </c>
      <c r="D9" s="85">
        <f>HLOOKUP(B9,Economy!$A$35:$S$51,17,FALSE)</f>
        <v>9.5606040100250631</v>
      </c>
      <c r="E9" s="85">
        <f>HLOOKUP(B9,Economy!$A$35:$S$60,26,FALSE)</f>
        <v>9.6606040100250627</v>
      </c>
      <c r="F9" s="86">
        <f>HLOOKUP(B9,'Currency Conversions'!$A$5:$S$10,6,FALSE)</f>
        <v>10</v>
      </c>
    </row>
    <row r="10" spans="1:6" s="23" customFormat="1" ht="18" customHeight="1" x14ac:dyDescent="0.2">
      <c r="B10" s="27" t="s">
        <v>11</v>
      </c>
      <c r="C10" s="28">
        <f>IFERROR(HLOOKUP(B10,Economy!$B$9:$XFD$32,24,FALSE),"N/A")</f>
        <v>6.8</v>
      </c>
      <c r="D10" s="85">
        <f>HLOOKUP(B10,Economy!$A$35:$S$51,17,FALSE)</f>
        <v>7.6800000000000015</v>
      </c>
      <c r="E10" s="85">
        <f>HLOOKUP(B10,Economy!$A$35:$S$60,26,FALSE)</f>
        <v>7.6800000000000015</v>
      </c>
      <c r="F10" s="86">
        <f>HLOOKUP(B10,'Currency Conversions'!$A$5:$S$10,6,FALSE)</f>
        <v>10</v>
      </c>
    </row>
    <row r="11" spans="1:6" s="23" customFormat="1" ht="18" customHeight="1" x14ac:dyDescent="0.2">
      <c r="B11" s="27" t="s">
        <v>3</v>
      </c>
      <c r="C11" s="28">
        <f>IFERROR(HLOOKUP(B11,Economy!$B$9:$XFD$32,24,FALSE),"N/A")</f>
        <v>9.99</v>
      </c>
      <c r="D11" s="85">
        <f>HLOOKUP(B11,Economy!$A$35:$S$51,17,FALSE)</f>
        <v>10.701999999999998</v>
      </c>
      <c r="E11" s="85">
        <f>HLOOKUP(B11,Economy!$A$35:$S$60,26,FALSE)</f>
        <v>10.751999999999999</v>
      </c>
      <c r="F11" s="86">
        <f>HLOOKUP(B11,'Currency Conversions'!$A$5:$S$10,6,FALSE)</f>
        <v>200</v>
      </c>
    </row>
    <row r="12" spans="1:6" s="23" customFormat="1" ht="18" customHeight="1" x14ac:dyDescent="0.2">
      <c r="B12" s="27" t="s">
        <v>14</v>
      </c>
      <c r="C12" s="28">
        <f>IFERROR(HLOOKUP(B12,Economy!$B$9:$XFD$32,24,FALSE),"N/A")</f>
        <v>8.6</v>
      </c>
      <c r="D12" s="85">
        <f>HLOOKUP(B12,Economy!$A$35:$S$51,17,FALSE)</f>
        <v>16.64</v>
      </c>
      <c r="E12" s="85">
        <f>HLOOKUP(B12,Economy!$A$35:$S$60,26,FALSE)</f>
        <v>17.64</v>
      </c>
      <c r="F12" s="86">
        <f>HLOOKUP(B12,'Currency Conversions'!$A$5:$S$10,6,FALSE)</f>
        <v>25</v>
      </c>
    </row>
    <row r="13" spans="1:6" s="23" customFormat="1" ht="18" customHeight="1" x14ac:dyDescent="0.2">
      <c r="B13" s="27" t="s">
        <v>6</v>
      </c>
      <c r="C13" s="28">
        <f>IFERROR(HLOOKUP(B13,Economy!$B$9:$XFD$32,24,FALSE),"N/A")</f>
        <v>8.2666666666666675</v>
      </c>
      <c r="D13" s="85">
        <f>HLOOKUP(B13,Economy!$A$35:$S$51,17,FALSE)</f>
        <v>7.413333333333334</v>
      </c>
      <c r="E13" s="85">
        <f>HLOOKUP(B13,Economy!$A$35:$S$60,26,FALSE)</f>
        <v>7.413333333333334</v>
      </c>
      <c r="F13" s="86">
        <f>HLOOKUP(B13,'Currency Conversions'!$A$5:$S$10,6,FALSE)</f>
        <v>7.5</v>
      </c>
    </row>
    <row r="14" spans="1:6" s="23" customFormat="1" ht="18" customHeight="1" x14ac:dyDescent="0.2">
      <c r="B14" s="27" t="s">
        <v>7</v>
      </c>
      <c r="C14" s="28">
        <f>IFERROR(HLOOKUP(B14,Economy!$B$9:$XFD$32,24,FALSE),"N/A")</f>
        <v>7.8666666666666671</v>
      </c>
      <c r="D14" s="85">
        <f>HLOOKUP(B14,Economy!$A$35:$S$51,17,FALSE)</f>
        <v>4.7555555555555555</v>
      </c>
      <c r="E14" s="85">
        <f>HLOOKUP(B14,Economy!$A$35:$S$60,26,FALSE)</f>
        <v>4.7555555555555555</v>
      </c>
      <c r="F14" s="86">
        <f>HLOOKUP(B14,'Currency Conversions'!$A$5:$S$10,6,FALSE)</f>
        <v>7.5</v>
      </c>
    </row>
    <row r="15" spans="1:6" s="23" customFormat="1" ht="18" customHeight="1" x14ac:dyDescent="0.2">
      <c r="B15" s="27" t="s">
        <v>15</v>
      </c>
      <c r="C15" s="28">
        <f>IFERROR(HLOOKUP(B15,Economy!$B$9:$XFD$32,24,FALSE),"N/A")</f>
        <v>7</v>
      </c>
      <c r="D15" s="85">
        <f>HLOOKUP(B15,Economy!$A$35:$S$51,17,FALSE)</f>
        <v>16</v>
      </c>
      <c r="E15" s="85">
        <f>HLOOKUP(B15,Economy!$A$35:$S$60,26,FALSE)</f>
        <v>17</v>
      </c>
      <c r="F15" s="86">
        <f>HLOOKUP(B15,'Currency Conversions'!$A$5:$S$10,6,FALSE)</f>
        <v>25</v>
      </c>
    </row>
    <row r="16" spans="1:6" s="23" customFormat="1" ht="18" customHeight="1" x14ac:dyDescent="0.2">
      <c r="B16" s="27" t="s">
        <v>4</v>
      </c>
      <c r="C16" s="28">
        <f>IFERROR(HLOOKUP(B16,Economy!$B$9:$XFD$32,24,FALSE),"N/A")</f>
        <v>6.2</v>
      </c>
      <c r="D16" s="85">
        <f>HLOOKUP(B16,Economy!$A$35:$S$51,17,FALSE)</f>
        <v>3.8400000000000007</v>
      </c>
      <c r="E16" s="85">
        <f>HLOOKUP(B16,Economy!$A$35:$S$60,26,FALSE)</f>
        <v>3.8400000000000007</v>
      </c>
      <c r="F16" s="86">
        <f>HLOOKUP(B16,'Currency Conversions'!$A$5:$S$10,6,FALSE)</f>
        <v>10</v>
      </c>
    </row>
    <row r="17" spans="2:6" s="23" customFormat="1" ht="18" customHeight="1" x14ac:dyDescent="0.2">
      <c r="B17" s="27" t="s">
        <v>5</v>
      </c>
      <c r="C17" s="28">
        <f>IFERROR(HLOOKUP(B17,Economy!$B$9:$XFD$32,24,FALSE),"N/A")</f>
        <v>5.9</v>
      </c>
      <c r="D17" s="85">
        <f>HLOOKUP(B17,Economy!$A$35:$S$51,17,FALSE)</f>
        <v>3.64</v>
      </c>
      <c r="E17" s="85">
        <f>HLOOKUP(B17,Economy!$A$35:$S$60,26,FALSE)</f>
        <v>3.64</v>
      </c>
      <c r="F17" s="86">
        <f>HLOOKUP(B17,'Currency Conversions'!$A$5:$S$10,6,FALSE)</f>
        <v>10</v>
      </c>
    </row>
    <row r="18" spans="2:6" s="23" customFormat="1" ht="18" customHeight="1" x14ac:dyDescent="0.2">
      <c r="B18" s="27" t="s">
        <v>12</v>
      </c>
      <c r="C18" s="28">
        <f>IFERROR(HLOOKUP(B18,Economy!$B$9:$XFD$32,24,FALSE),"N/A")</f>
        <v>4.9000000000000004</v>
      </c>
      <c r="D18" s="85">
        <f>HLOOKUP(B18,Economy!$A$35:$S$51,17,FALSE)</f>
        <v>3.38</v>
      </c>
      <c r="E18" s="85">
        <f>HLOOKUP(B18,Economy!$A$35:$S$60,26,FALSE)</f>
        <v>3.38</v>
      </c>
      <c r="F18" s="86">
        <f>HLOOKUP(B18,'Currency Conversions'!$A$5:$S$10,6,FALSE)</f>
        <v>10</v>
      </c>
    </row>
    <row r="19" spans="2:6" s="23" customFormat="1" ht="18" customHeight="1" x14ac:dyDescent="0.2">
      <c r="B19" s="27" t="s">
        <v>9</v>
      </c>
      <c r="C19" s="28">
        <f>IFERROR(HLOOKUP(B19,Economy!$B$9:$XFD$32,24,FALSE),"N/A")</f>
        <v>3.4</v>
      </c>
      <c r="D19" s="85">
        <f>HLOOKUP(B19,Economy!$A$35:$S$51,17,FALSE)</f>
        <v>3.5066666666666668</v>
      </c>
      <c r="E19" s="85">
        <f>HLOOKUP(B19,Economy!$A$35:$S$60,26,FALSE)</f>
        <v>3.706666666666667</v>
      </c>
      <c r="F19" s="86">
        <f>HLOOKUP(B19,'Currency Conversions'!$A$5:$S$10,6,FALSE)</f>
        <v>25</v>
      </c>
    </row>
    <row r="20" spans="2:6" s="23" customFormat="1" ht="18" customHeight="1" x14ac:dyDescent="0.2">
      <c r="B20" s="27" t="s">
        <v>8</v>
      </c>
      <c r="C20" s="28">
        <f>IFERROR(HLOOKUP(B20,Economy!$B$9:$XFD$32,24,FALSE),"N/A")</f>
        <v>3</v>
      </c>
      <c r="D20" s="85">
        <f>HLOOKUP(B20,Economy!$A$35:$S$51,17,FALSE)</f>
        <v>3.746666666666667</v>
      </c>
      <c r="E20" s="85">
        <f>HLOOKUP(B20,Economy!$A$35:$S$60,26,FALSE)</f>
        <v>4.746666666666667</v>
      </c>
      <c r="F20" s="86">
        <f>HLOOKUP(B20,'Currency Conversions'!$A$5:$S$10,6,FALSE)</f>
        <v>25</v>
      </c>
    </row>
    <row r="21" spans="2:6" s="23" customFormat="1" ht="18" customHeight="1" x14ac:dyDescent="0.2">
      <c r="B21" s="27" t="s">
        <v>10</v>
      </c>
      <c r="C21" s="28">
        <f>IFERROR(HLOOKUP(B21,Economy!$B$9:$XFD$32,24,FALSE),"N/A")</f>
        <v>2.2000000000000002</v>
      </c>
      <c r="D21" s="85">
        <f>HLOOKUP(B21,Economy!$A$35:$S$51,17,FALSE)</f>
        <v>5.8066666666666666</v>
      </c>
      <c r="E21" s="85">
        <f>HLOOKUP(B21,Economy!$A$35:$S$60,26,FALSE)</f>
        <v>5.8066666666666666</v>
      </c>
      <c r="F21" s="86">
        <f>HLOOKUP(B21,'Currency Conversions'!$A$5:$S$10,6,FALSE)</f>
        <v>10</v>
      </c>
    </row>
    <row r="22" spans="2:6" s="23" customFormat="1" ht="18" customHeight="1" x14ac:dyDescent="0.2">
      <c r="B22" s="27" t="s">
        <v>13</v>
      </c>
      <c r="C22" s="28">
        <f>IFERROR(HLOOKUP(B22,Economy!$B$9:$XFD$32,24,FALSE),"N/A")</f>
        <v>1.9</v>
      </c>
      <c r="D22" s="85">
        <f>HLOOKUP(B22,Economy!$A$35:$S$51,17,FALSE)</f>
        <v>4.5933333333333337</v>
      </c>
      <c r="E22" s="85">
        <f>HLOOKUP(B22,Economy!$A$35:$S$60,26,FALSE)</f>
        <v>4.6503333333333341</v>
      </c>
      <c r="F22" s="86">
        <f>HLOOKUP(B22,'Currency Conversions'!$A$5:$S$10,6,FALSE)</f>
        <v>1000</v>
      </c>
    </row>
    <row r="23" spans="2:6" s="23" customFormat="1" ht="18" customHeight="1" x14ac:dyDescent="0.2">
      <c r="B23" s="27" t="s">
        <v>18</v>
      </c>
      <c r="C23" s="28">
        <f>IFERROR(HLOOKUP(B23,Economy!$B$9:$XFD$32,24,FALSE),"N/A")</f>
        <v>1.9</v>
      </c>
      <c r="D23" s="85">
        <f>HLOOKUP(B23,Economy!$A$35:$S$51,17,FALSE)</f>
        <v>10.239999999999998</v>
      </c>
      <c r="E23" s="85">
        <f>HLOOKUP(B23,Economy!$A$35:$S$60,26,FALSE)</f>
        <v>10.309999999999999</v>
      </c>
      <c r="F23" s="86">
        <f>HLOOKUP(B23,'Currency Conversions'!$A$5:$S$10,6,FALSE)</f>
        <v>1000</v>
      </c>
    </row>
    <row r="24" spans="2:6" s="23" customFormat="1" ht="18" customHeight="1" x14ac:dyDescent="0.2">
      <c r="B24" s="27" t="s">
        <v>19</v>
      </c>
      <c r="C24" s="28">
        <f>IFERROR(HLOOKUP(B24,Economy!$B$9:$XFD$32,24,FALSE),"N/A")</f>
        <v>1.6363636363636362</v>
      </c>
      <c r="D24" s="85">
        <f>HLOOKUP(B24,Economy!$A$35:$S$51,17,FALSE)</f>
        <v>5.084848484848485</v>
      </c>
      <c r="E24" s="85">
        <f>HLOOKUP(B24,Economy!$A$35:$S$60,26,FALSE)</f>
        <v>5.084848484848485</v>
      </c>
      <c r="F24" s="86">
        <f>HLOOKUP(B24,'Currency Conversions'!$A$5:$S$10,6,FALSE)</f>
        <v>550</v>
      </c>
    </row>
    <row r="25" spans="2:6" s="23" customFormat="1" ht="18" customHeight="1" x14ac:dyDescent="0.2"/>
    <row r="26" spans="2:6" ht="12.75" customHeight="1" x14ac:dyDescent="0.2"/>
    <row r="27" spans="2:6" ht="12.75" customHeight="1" x14ac:dyDescent="0.2"/>
    <row r="28" spans="2:6" ht="12.75" customHeight="1" x14ac:dyDescent="0.2"/>
    <row r="29" spans="2:6" ht="12.75" customHeight="1" x14ac:dyDescent="0.2"/>
    <row r="30" spans="2:6" ht="12.75" customHeight="1" x14ac:dyDescent="0.2"/>
    <row r="31" spans="2:6" ht="12.75" customHeight="1" x14ac:dyDescent="0.2"/>
    <row r="32" spans="2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6:F6" xr:uid="{00000000-0009-0000-0000-000003000000}"/>
  <conditionalFormatting sqref="B14">
    <cfRule type="cellIs" dxfId="13" priority="1" operator="equal">
      <formula>"N/A"</formula>
    </cfRule>
  </conditionalFormatting>
  <conditionalFormatting sqref="B10:B11">
    <cfRule type="cellIs" dxfId="12" priority="2" operator="equal">
      <formula>"N/A"</formula>
    </cfRule>
  </conditionalFormatting>
  <conditionalFormatting sqref="B12">
    <cfRule type="cellIs" dxfId="11" priority="3" operator="equal">
      <formula>"N/A"</formula>
    </cfRule>
  </conditionalFormatting>
  <conditionalFormatting sqref="B13">
    <cfRule type="cellIs" dxfId="10" priority="4" operator="equal">
      <formula>"N/A"</formula>
    </cfRule>
  </conditionalFormatting>
  <conditionalFormatting sqref="B16">
    <cfRule type="cellIs" dxfId="9" priority="5" operator="equal">
      <formula>"N/A"</formula>
    </cfRule>
  </conditionalFormatting>
  <conditionalFormatting sqref="B15">
    <cfRule type="cellIs" dxfId="8" priority="6" operator="equal">
      <formula>"N/A"</formula>
    </cfRule>
  </conditionalFormatting>
  <conditionalFormatting sqref="B17">
    <cfRule type="cellIs" dxfId="7" priority="7" operator="equal">
      <formula>"N/A"</formula>
    </cfRule>
  </conditionalFormatting>
  <conditionalFormatting sqref="B18">
    <cfRule type="cellIs" dxfId="6" priority="8" operator="equal">
      <formula>"N/A"</formula>
    </cfRule>
  </conditionalFormatting>
  <conditionalFormatting sqref="B19">
    <cfRule type="cellIs" dxfId="5" priority="9" operator="equal">
      <formula>"N/A"</formula>
    </cfRule>
  </conditionalFormatting>
  <conditionalFormatting sqref="B20">
    <cfRule type="cellIs" dxfId="4" priority="10" operator="equal">
      <formula>"N/A"</formula>
    </cfRule>
  </conditionalFormatting>
  <conditionalFormatting sqref="B21">
    <cfRule type="cellIs" dxfId="3" priority="11" operator="equal">
      <formula>"N/A"</formula>
    </cfRule>
  </conditionalFormatting>
  <conditionalFormatting sqref="B22">
    <cfRule type="cellIs" dxfId="2" priority="12" operator="equal">
      <formula>"N/A"</formula>
    </cfRule>
  </conditionalFormatting>
  <conditionalFormatting sqref="B23:B24">
    <cfRule type="cellIs" dxfId="1" priority="13" operator="equal">
      <formula>"N/A"</formula>
    </cfRule>
  </conditionalFormatting>
  <conditionalFormatting sqref="B24">
    <cfRule type="cellIs" dxfId="0" priority="14" operator="equal">
      <formula>"N/A"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0"/>
  <sheetViews>
    <sheetView workbookViewId="0">
      <selection activeCell="E22" sqref="E22"/>
    </sheetView>
  </sheetViews>
  <sheetFormatPr baseColWidth="10" defaultColWidth="14.5" defaultRowHeight="15" customHeight="1" x14ac:dyDescent="0.15"/>
  <cols>
    <col min="1" max="1" width="14.5" customWidth="1"/>
    <col min="2" max="2" width="5.83203125" customWidth="1"/>
    <col min="3" max="3" width="9.5" customWidth="1"/>
    <col min="4" max="4" width="5.83203125" customWidth="1"/>
    <col min="5" max="5" width="9.5" customWidth="1"/>
    <col min="6" max="6" width="4.33203125" customWidth="1"/>
    <col min="7" max="7" width="9.5" customWidth="1"/>
    <col min="8" max="8" width="3.6640625" customWidth="1"/>
    <col min="9" max="9" width="7.83203125" customWidth="1"/>
    <col min="10" max="10" width="4.1640625" customWidth="1"/>
    <col min="11" max="11" width="5.83203125" customWidth="1"/>
    <col min="12" max="12" width="9.5" customWidth="1"/>
    <col min="13" max="13" width="8" customWidth="1"/>
    <col min="14" max="14" width="8.33203125" customWidth="1"/>
    <col min="15" max="15" width="14.5" customWidth="1"/>
  </cols>
  <sheetData>
    <row r="1" spans="1:15" ht="30" customHeight="1" x14ac:dyDescent="0.3">
      <c r="A1" s="1" t="s">
        <v>104</v>
      </c>
    </row>
    <row r="2" spans="1:15" s="23" customFormat="1" ht="15.75" customHeight="1" x14ac:dyDescent="0.2">
      <c r="A2" s="62" t="s">
        <v>1</v>
      </c>
    </row>
    <row r="3" spans="1:15" s="23" customFormat="1" ht="15.75" customHeight="1" x14ac:dyDescent="0.2"/>
    <row r="4" spans="1:15" s="23" customFormat="1" ht="15.75" customHeight="1" x14ac:dyDescent="0.2">
      <c r="B4" s="72">
        <v>1000</v>
      </c>
      <c r="C4" s="87" t="s">
        <v>105</v>
      </c>
      <c r="D4" s="73">
        <v>5</v>
      </c>
      <c r="E4" s="88" t="s">
        <v>106</v>
      </c>
      <c r="F4" s="71">
        <v>100</v>
      </c>
      <c r="G4" s="88" t="s">
        <v>107</v>
      </c>
      <c r="H4" s="89" t="s">
        <v>108</v>
      </c>
      <c r="I4" s="72">
        <f t="shared" ref="I4:I5" si="0">B4*D4*F4</f>
        <v>500000</v>
      </c>
      <c r="J4" s="89" t="s">
        <v>108</v>
      </c>
      <c r="K4" s="72">
        <f>I4/I5</f>
        <v>200</v>
      </c>
      <c r="L4" s="88" t="s">
        <v>105</v>
      </c>
      <c r="M4" s="89" t="s">
        <v>108</v>
      </c>
      <c r="N4" s="73">
        <f>K4/B4*B5</f>
        <v>1</v>
      </c>
      <c r="O4" s="90" t="s">
        <v>35</v>
      </c>
    </row>
    <row r="5" spans="1:15" s="23" customFormat="1" ht="15.75" customHeight="1" x14ac:dyDescent="0.2">
      <c r="B5" s="49">
        <v>5</v>
      </c>
      <c r="C5" s="91" t="s">
        <v>106</v>
      </c>
      <c r="D5" s="44">
        <v>50</v>
      </c>
      <c r="E5" s="91" t="s">
        <v>107</v>
      </c>
      <c r="F5" s="44">
        <v>10</v>
      </c>
      <c r="G5" s="91" t="s">
        <v>35</v>
      </c>
      <c r="H5" s="92" t="s">
        <v>108</v>
      </c>
      <c r="I5" s="43">
        <f t="shared" si="0"/>
        <v>2500</v>
      </c>
      <c r="J5" s="92" t="s">
        <v>108</v>
      </c>
      <c r="K5" s="26"/>
      <c r="L5" s="91" t="s">
        <v>35</v>
      </c>
      <c r="M5" s="92" t="s">
        <v>108</v>
      </c>
      <c r="N5" s="26"/>
      <c r="O5" s="26"/>
    </row>
    <row r="6" spans="1:15" s="23" customFormat="1" ht="15.75" customHeight="1" x14ac:dyDescent="0.2"/>
    <row r="7" spans="1:15" s="23" customFormat="1" ht="15.75" customHeight="1" x14ac:dyDescent="0.2"/>
    <row r="8" spans="1:15" ht="15.75" customHeight="1" x14ac:dyDescent="0.15"/>
    <row r="9" spans="1:15" ht="15.75" customHeight="1" x14ac:dyDescent="0.15"/>
    <row r="10" spans="1:15" ht="15.75" customHeight="1" x14ac:dyDescent="0.15"/>
    <row r="11" spans="1:15" ht="15.75" customHeight="1" x14ac:dyDescent="0.15"/>
    <row r="12" spans="1:15" ht="15.75" customHeight="1" x14ac:dyDescent="0.15"/>
    <row r="13" spans="1:15" ht="15.75" customHeight="1" x14ac:dyDescent="0.15"/>
    <row r="14" spans="1:15" ht="15.75" customHeight="1" x14ac:dyDescent="0.15"/>
    <row r="15" spans="1:15" ht="15.75" customHeight="1" x14ac:dyDescent="0.15"/>
    <row r="16" spans="1:15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Economy</vt:lpstr>
      <vt:lpstr>Currency Conversions</vt:lpstr>
      <vt:lpstr>Retention Bonus Collections</vt:lpstr>
      <vt:lpstr>Graph Data &gt;&gt;</vt:lpstr>
      <vt:lpstr>Example of Conversion</vt:lpstr>
      <vt:lpstr>(Graph) New User Balance</vt:lpstr>
      <vt:lpstr>Daily Value (less W2E)</vt:lpstr>
      <vt:lpstr>(Graph) Primary Currency Conv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2018-02-15T19:28:05Z</dcterms:created>
  <dcterms:modified xsi:type="dcterms:W3CDTF">2018-02-16T16:16:18Z</dcterms:modified>
</cp:coreProperties>
</file>