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/>
  <mc:AlternateContent xmlns:mc="http://schemas.openxmlformats.org/markup-compatibility/2006">
    <mc:Choice Requires="x15">
      <x15ac:absPath xmlns:x15ac="http://schemas.microsoft.com/office/spreadsheetml/2010/11/ac" url="/Users/brettnowak/Dropbox (Liquid and Grit)/Liquid and Grit Team Folder/Reports/Puzzle Reports/06 2018 Puzzle/"/>
    </mc:Choice>
  </mc:AlternateContent>
  <xr:revisionPtr revIDLastSave="0" documentId="13_ncr:1_{37CD5C1E-3CD3-E346-A809-84A8D07DC014}" xr6:coauthVersionLast="34" xr6:coauthVersionMax="34" xr10:uidLastSave="{00000000-0000-0000-0000-000000000000}"/>
  <bookViews>
    <workbookView xWindow="20" yWindow="460" windowWidth="28800" windowHeight="15860" xr2:uid="{00000000-000D-0000-FFFF-FFFF00000000}"/>
  </bookViews>
  <sheets>
    <sheet name="Economy" sheetId="1" r:id="rId1"/>
    <sheet name="Currency Conversions" sheetId="2" r:id="rId2"/>
    <sheet name="Retention Bonus Collections" sheetId="3" r:id="rId3"/>
    <sheet name="Graph Data &gt;&gt;" sheetId="4" r:id="rId4"/>
    <sheet name="(Graph) New User Balance" sheetId="5" r:id="rId5"/>
    <sheet name="(Graph) Daily Value (less W2E)" sheetId="6" r:id="rId6"/>
    <sheet name="(Graph) Primary Currency Conv" sheetId="7" r:id="rId7"/>
    <sheet name="Example of Conversion" sheetId="8" r:id="rId8"/>
  </sheets>
  <definedNames>
    <definedName name="_xlnm._FilterDatabase" localSheetId="3" hidden="1">'Graph Data &gt;&gt;'!$B$6:$F$6</definedName>
    <definedName name="_xlchart.v1.0" hidden="1">'Graph Data &gt;&gt;'!$B$7:$B$25</definedName>
    <definedName name="_xlchart.v1.1" hidden="1">'Graph Data &gt;&gt;'!$D$6</definedName>
    <definedName name="_xlchart.v1.2" hidden="1">'Graph Data &gt;&gt;'!$D$7:$D$25</definedName>
    <definedName name="_xlchart.v1.3" hidden="1">'Graph Data &gt;&gt;'!$B$7:$B$23</definedName>
    <definedName name="_xlchart.v1.4" hidden="1">'Graph Data &gt;&gt;'!$F$7:$F$24</definedName>
  </definedNames>
  <calcPr calcId="179017"/>
</workbook>
</file>

<file path=xl/calcChain.xml><?xml version="1.0" encoding="utf-8"?>
<calcChain xmlns="http://schemas.openxmlformats.org/spreadsheetml/2006/main">
  <c r="I5" i="8" l="1"/>
  <c r="I4" i="8"/>
  <c r="K4" i="8" s="1"/>
  <c r="N4" i="8" s="1"/>
  <c r="B77" i="2"/>
  <c r="T40" i="2"/>
  <c r="S40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T27" i="2"/>
  <c r="S27" i="2"/>
  <c r="R27" i="2"/>
  <c r="Q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T21" i="2"/>
  <c r="R21" i="2"/>
  <c r="Q21" i="2"/>
  <c r="N21" i="2"/>
  <c r="M21" i="2"/>
  <c r="L21" i="2"/>
  <c r="K21" i="2"/>
  <c r="J21" i="2"/>
  <c r="I21" i="2"/>
  <c r="H21" i="2"/>
  <c r="G21" i="2"/>
  <c r="F21" i="2"/>
  <c r="E21" i="2"/>
  <c r="D21" i="2"/>
  <c r="C21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O15" i="2"/>
  <c r="N15" i="2"/>
  <c r="M15" i="2"/>
  <c r="L15" i="2"/>
  <c r="K15" i="2"/>
  <c r="I15" i="2"/>
  <c r="H15" i="2"/>
  <c r="G15" i="2"/>
  <c r="F15" i="2"/>
  <c r="E15" i="2"/>
  <c r="D15" i="2"/>
  <c r="C15" i="2"/>
  <c r="B15" i="2"/>
  <c r="O14" i="2"/>
  <c r="T10" i="2"/>
  <c r="F20" i="4" s="1"/>
  <c r="S10" i="2"/>
  <c r="F7" i="4" s="1"/>
  <c r="R10" i="2"/>
  <c r="F25" i="4" s="1"/>
  <c r="Q10" i="2"/>
  <c r="F24" i="4" s="1"/>
  <c r="P10" i="2"/>
  <c r="F21" i="4" s="1"/>
  <c r="O10" i="2"/>
  <c r="F11" i="4" s="1"/>
  <c r="N10" i="2"/>
  <c r="F14" i="4" s="1"/>
  <c r="M10" i="2"/>
  <c r="F10" i="4" s="1"/>
  <c r="L10" i="2"/>
  <c r="F23" i="4" s="1"/>
  <c r="K10" i="2"/>
  <c r="F17" i="4" s="1"/>
  <c r="J10" i="2"/>
  <c r="F15" i="4" s="1"/>
  <c r="I10" i="2"/>
  <c r="F22" i="4" s="1"/>
  <c r="H10" i="2"/>
  <c r="F18" i="4" s="1"/>
  <c r="G10" i="2"/>
  <c r="F19" i="4" s="1"/>
  <c r="F10" i="2"/>
  <c r="F12" i="4" s="1"/>
  <c r="E10" i="2"/>
  <c r="F8" i="4" s="1"/>
  <c r="D10" i="2"/>
  <c r="F13" i="4" s="1"/>
  <c r="C10" i="2"/>
  <c r="F16" i="4" s="1"/>
  <c r="B10" i="2"/>
  <c r="F9" i="4" s="1"/>
  <c r="T9" i="2"/>
  <c r="T60" i="2" s="1"/>
  <c r="S9" i="2"/>
  <c r="S50" i="2" s="1"/>
  <c r="S77" i="2" s="1"/>
  <c r="R9" i="2"/>
  <c r="Q9" i="2"/>
  <c r="P9" i="2"/>
  <c r="P44" i="2" s="1"/>
  <c r="O9" i="2"/>
  <c r="O55" i="2" s="1"/>
  <c r="N9" i="2"/>
  <c r="M9" i="2"/>
  <c r="M55" i="2" s="1"/>
  <c r="M9" i="3" s="1"/>
  <c r="L9" i="2"/>
  <c r="L44" i="2" s="1"/>
  <c r="K9" i="2"/>
  <c r="K44" i="2" s="1"/>
  <c r="J9" i="2"/>
  <c r="I9" i="2"/>
  <c r="H9" i="2"/>
  <c r="H65" i="2" s="1"/>
  <c r="H11" i="3" s="1"/>
  <c r="G9" i="2"/>
  <c r="G70" i="2" s="1"/>
  <c r="F9" i="2"/>
  <c r="E9" i="2"/>
  <c r="D9" i="2"/>
  <c r="D44" i="2" s="1"/>
  <c r="C9" i="2"/>
  <c r="C44" i="2" s="1"/>
  <c r="B9" i="2"/>
  <c r="R59" i="1"/>
  <c r="O59" i="1"/>
  <c r="K59" i="1"/>
  <c r="J59" i="1"/>
  <c r="I59" i="1"/>
  <c r="F59" i="1"/>
  <c r="E59" i="1"/>
  <c r="D59" i="1"/>
  <c r="C59" i="1"/>
  <c r="Q58" i="1"/>
  <c r="Q5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P57" i="1"/>
  <c r="L57" i="1"/>
  <c r="G57" i="1"/>
  <c r="G59" i="1" s="1"/>
  <c r="I50" i="1"/>
  <c r="T48" i="1"/>
  <c r="T50" i="1" s="1"/>
  <c r="S48" i="1"/>
  <c r="S50" i="1" s="1"/>
  <c r="R48" i="1"/>
  <c r="R50" i="1" s="1"/>
  <c r="Q48" i="1"/>
  <c r="Q50" i="1" s="1"/>
  <c r="P48" i="1"/>
  <c r="P50" i="1" s="1"/>
  <c r="O48" i="1"/>
  <c r="O50" i="1" s="1"/>
  <c r="N48" i="1"/>
  <c r="N50" i="1" s="1"/>
  <c r="M48" i="1"/>
  <c r="M50" i="1" s="1"/>
  <c r="L48" i="1"/>
  <c r="L50" i="1" s="1"/>
  <c r="J48" i="1"/>
  <c r="J50" i="1" s="1"/>
  <c r="I48" i="1"/>
  <c r="H48" i="1"/>
  <c r="H50" i="1" s="1"/>
  <c r="G48" i="1"/>
  <c r="G50" i="1" s="1"/>
  <c r="D48" i="1"/>
  <c r="D50" i="1" s="1"/>
  <c r="C48" i="1"/>
  <c r="C50" i="1" s="1"/>
  <c r="K47" i="1"/>
  <c r="K48" i="1" s="1"/>
  <c r="F47" i="1"/>
  <c r="F48" i="1" s="1"/>
  <c r="E47" i="1"/>
  <c r="E48" i="1" s="1"/>
  <c r="B47" i="1"/>
  <c r="B48" i="1" s="1"/>
  <c r="T43" i="1"/>
  <c r="T45" i="1" s="1"/>
  <c r="S43" i="1"/>
  <c r="S45" i="1" s="1"/>
  <c r="O43" i="1"/>
  <c r="O45" i="1" s="1"/>
  <c r="N43" i="1"/>
  <c r="N45" i="1" s="1"/>
  <c r="K43" i="1"/>
  <c r="J43" i="1"/>
  <c r="J45" i="1" s="1"/>
  <c r="F43" i="1"/>
  <c r="C43" i="1"/>
  <c r="C45" i="1" s="1"/>
  <c r="B43" i="1"/>
  <c r="R42" i="1"/>
  <c r="R43" i="1" s="1"/>
  <c r="Q42" i="1"/>
  <c r="Q43" i="1" s="1"/>
  <c r="P42" i="1"/>
  <c r="P43" i="1" s="1"/>
  <c r="M42" i="1"/>
  <c r="M43" i="1" s="1"/>
  <c r="L42" i="1"/>
  <c r="L43" i="1" s="1"/>
  <c r="K42" i="1"/>
  <c r="I42" i="1"/>
  <c r="I43" i="1" s="1"/>
  <c r="H42" i="1"/>
  <c r="H43" i="1" s="1"/>
  <c r="G42" i="1"/>
  <c r="G43" i="1" s="1"/>
  <c r="E42" i="1"/>
  <c r="E43" i="1" s="1"/>
  <c r="D42" i="1"/>
  <c r="D43" i="1" s="1"/>
  <c r="S39" i="1"/>
  <c r="S38" i="1"/>
  <c r="C38" i="1"/>
  <c r="R37" i="1"/>
  <c r="R38" i="1" s="1"/>
  <c r="Q37" i="1"/>
  <c r="Q38" i="1" s="1"/>
  <c r="P37" i="1"/>
  <c r="P38" i="1" s="1"/>
  <c r="O37" i="1"/>
  <c r="O38" i="1" s="1"/>
  <c r="N37" i="1"/>
  <c r="N38" i="1" s="1"/>
  <c r="M37" i="1"/>
  <c r="M38" i="1" s="1"/>
  <c r="L37" i="1"/>
  <c r="L38" i="1" s="1"/>
  <c r="K37" i="1"/>
  <c r="K38" i="1" s="1"/>
  <c r="J37" i="1"/>
  <c r="J38" i="1" s="1"/>
  <c r="I37" i="1"/>
  <c r="I38" i="1" s="1"/>
  <c r="H37" i="1"/>
  <c r="H38" i="1" s="1"/>
  <c r="G37" i="1"/>
  <c r="G38" i="1" s="1"/>
  <c r="F37" i="1"/>
  <c r="F38" i="1" s="1"/>
  <c r="E37" i="1"/>
  <c r="E38" i="1" s="1"/>
  <c r="D37" i="1"/>
  <c r="D38" i="1" s="1"/>
  <c r="B37" i="1"/>
  <c r="B38" i="1" s="1"/>
  <c r="T36" i="1"/>
  <c r="T55" i="1" s="1"/>
  <c r="S36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T27" i="1"/>
  <c r="R27" i="1"/>
  <c r="Q27" i="1"/>
  <c r="P27" i="1"/>
  <c r="O27" i="1"/>
  <c r="N27" i="1"/>
  <c r="M27" i="1"/>
  <c r="L27" i="1"/>
  <c r="K27" i="1"/>
  <c r="J27" i="1"/>
  <c r="H27" i="1"/>
  <c r="G27" i="1"/>
  <c r="F27" i="1"/>
  <c r="E27" i="1"/>
  <c r="D27" i="1"/>
  <c r="C27" i="1"/>
  <c r="B27" i="1"/>
  <c r="R23" i="1"/>
  <c r="Q23" i="1"/>
  <c r="N23" i="1"/>
  <c r="M23" i="1"/>
  <c r="L23" i="1"/>
  <c r="K23" i="1"/>
  <c r="I23" i="1"/>
  <c r="H23" i="1"/>
  <c r="G23" i="1"/>
  <c r="F23" i="1"/>
  <c r="E23" i="1"/>
  <c r="D23" i="1"/>
  <c r="C23" i="1"/>
  <c r="B23" i="1"/>
  <c r="O22" i="1"/>
  <c r="O23" i="1" s="1"/>
  <c r="I19" i="1"/>
  <c r="B19" i="1"/>
  <c r="T18" i="1"/>
  <c r="T19" i="1" s="1"/>
  <c r="S18" i="1"/>
  <c r="S19" i="1" s="1"/>
  <c r="R18" i="1"/>
  <c r="R19" i="1" s="1"/>
  <c r="Q18" i="1"/>
  <c r="Q19" i="1" s="1"/>
  <c r="P18" i="1"/>
  <c r="P19" i="1" s="1"/>
  <c r="O18" i="1"/>
  <c r="O19" i="1" s="1"/>
  <c r="N18" i="1"/>
  <c r="N19" i="1" s="1"/>
  <c r="M18" i="1"/>
  <c r="M19" i="1" s="1"/>
  <c r="L18" i="1"/>
  <c r="L19" i="1" s="1"/>
  <c r="K18" i="1"/>
  <c r="K19" i="1" s="1"/>
  <c r="J18" i="1"/>
  <c r="J19" i="1" s="1"/>
  <c r="H18" i="1"/>
  <c r="H19" i="1" s="1"/>
  <c r="G18" i="1"/>
  <c r="G19" i="1" s="1"/>
  <c r="F18" i="1"/>
  <c r="F19" i="1" s="1"/>
  <c r="E18" i="1"/>
  <c r="E19" i="1" s="1"/>
  <c r="D18" i="1"/>
  <c r="D19" i="1" s="1"/>
  <c r="C18" i="1"/>
  <c r="C19" i="1" s="1"/>
  <c r="P14" i="1"/>
  <c r="P15" i="1" s="1"/>
  <c r="L14" i="1"/>
  <c r="L15" i="1" s="1"/>
  <c r="K14" i="1"/>
  <c r="K15" i="1" s="1"/>
  <c r="D14" i="1"/>
  <c r="D15" i="1" s="1"/>
  <c r="L59" i="1" l="1"/>
  <c r="P59" i="1"/>
  <c r="L33" i="1"/>
  <c r="C23" i="4" s="1"/>
  <c r="K33" i="1"/>
  <c r="C17" i="4" s="1"/>
  <c r="D33" i="1"/>
  <c r="C13" i="4" s="1"/>
  <c r="S40" i="1"/>
  <c r="S52" i="1" s="1"/>
  <c r="S61" i="1" s="1"/>
  <c r="E7" i="4" s="1"/>
  <c r="C10" i="3"/>
  <c r="C8" i="3"/>
  <c r="C9" i="3"/>
  <c r="C7" i="3"/>
  <c r="C11" i="3"/>
  <c r="K25" i="3"/>
  <c r="K24" i="3"/>
  <c r="K23" i="3"/>
  <c r="K22" i="3"/>
  <c r="K21" i="3"/>
  <c r="K49" i="1" s="1"/>
  <c r="K50" i="1" s="1"/>
  <c r="S55" i="1"/>
  <c r="T38" i="1"/>
  <c r="D14" i="3"/>
  <c r="D18" i="3"/>
  <c r="D17" i="3"/>
  <c r="D16" i="3"/>
  <c r="D15" i="3"/>
  <c r="L18" i="3"/>
  <c r="L17" i="3"/>
  <c r="L14" i="3"/>
  <c r="L15" i="3"/>
  <c r="L16" i="3"/>
  <c r="P9" i="3"/>
  <c r="P18" i="3"/>
  <c r="P17" i="3"/>
  <c r="P16" i="3"/>
  <c r="P15" i="3"/>
  <c r="P14" i="3"/>
  <c r="B9" i="3"/>
  <c r="B7" i="3"/>
  <c r="B36" i="2"/>
  <c r="B34" i="2"/>
  <c r="B22" i="3" s="1"/>
  <c r="B21" i="2"/>
  <c r="B57" i="1"/>
  <c r="B59" i="1" s="1"/>
  <c r="B44" i="2"/>
  <c r="B27" i="2"/>
  <c r="F65" i="2"/>
  <c r="F36" i="2"/>
  <c r="F75" i="2"/>
  <c r="F55" i="2"/>
  <c r="F50" i="2"/>
  <c r="F60" i="2"/>
  <c r="F70" i="2"/>
  <c r="F17" i="3" s="1"/>
  <c r="F44" i="2"/>
  <c r="J60" i="2"/>
  <c r="J50" i="2"/>
  <c r="J77" i="2" s="1"/>
  <c r="J55" i="2"/>
  <c r="J44" i="2"/>
  <c r="J15" i="2"/>
  <c r="J22" i="1" s="1"/>
  <c r="J23" i="1" s="1"/>
  <c r="N75" i="2"/>
  <c r="N70" i="2"/>
  <c r="N36" i="2"/>
  <c r="N50" i="2"/>
  <c r="N65" i="2"/>
  <c r="N60" i="2"/>
  <c r="N55" i="2"/>
  <c r="N44" i="2"/>
  <c r="R10" i="3"/>
  <c r="R8" i="3"/>
  <c r="R65" i="2"/>
  <c r="R60" i="2"/>
  <c r="R36" i="2"/>
  <c r="R55" i="2"/>
  <c r="R50" i="2"/>
  <c r="R44" i="2"/>
  <c r="E75" i="2"/>
  <c r="E70" i="2"/>
  <c r="E55" i="2"/>
  <c r="I75" i="2"/>
  <c r="I70" i="2"/>
  <c r="I55" i="2"/>
  <c r="Q55" i="2"/>
  <c r="Q7" i="3"/>
  <c r="P21" i="2"/>
  <c r="C36" i="2"/>
  <c r="G36" i="2"/>
  <c r="K36" i="2"/>
  <c r="O36" i="2"/>
  <c r="D50" i="2"/>
  <c r="H50" i="2"/>
  <c r="L50" i="2"/>
  <c r="P50" i="2"/>
  <c r="C55" i="2"/>
  <c r="H55" i="2"/>
  <c r="E60" i="2"/>
  <c r="M60" i="2"/>
  <c r="D65" i="2"/>
  <c r="D9" i="3" s="1"/>
  <c r="M65" i="2"/>
  <c r="P70" i="2"/>
  <c r="D36" i="2"/>
  <c r="H36" i="2"/>
  <c r="L36" i="2"/>
  <c r="P36" i="2"/>
  <c r="T36" i="2"/>
  <c r="G44" i="2"/>
  <c r="O44" i="2"/>
  <c r="S44" i="2"/>
  <c r="S14" i="1" s="1"/>
  <c r="S15" i="1" s="1"/>
  <c r="S33" i="1" s="1"/>
  <c r="C7" i="4" s="1"/>
  <c r="E50" i="2"/>
  <c r="I50" i="2"/>
  <c r="M50" i="2"/>
  <c r="Q50" i="2"/>
  <c r="D55" i="2"/>
  <c r="E65" i="2"/>
  <c r="Q70" i="2"/>
  <c r="C65" i="2"/>
  <c r="C60" i="2"/>
  <c r="G75" i="2"/>
  <c r="G65" i="2"/>
  <c r="G8" i="3"/>
  <c r="G60" i="2"/>
  <c r="G11" i="3" s="1"/>
  <c r="K14" i="3"/>
  <c r="K10" i="3"/>
  <c r="K65" i="2"/>
  <c r="K60" i="2"/>
  <c r="K11" i="3" s="1"/>
  <c r="O70" i="2"/>
  <c r="O75" i="2"/>
  <c r="O65" i="2"/>
  <c r="O60" i="2"/>
  <c r="P15" i="2"/>
  <c r="P27" i="2"/>
  <c r="P7" i="3" s="1"/>
  <c r="E36" i="2"/>
  <c r="I36" i="2"/>
  <c r="M36" i="2"/>
  <c r="Q36" i="2"/>
  <c r="H44" i="2"/>
  <c r="T44" i="2"/>
  <c r="K55" i="2"/>
  <c r="K9" i="3" s="1"/>
  <c r="I60" i="2"/>
  <c r="Q60" i="2"/>
  <c r="Q11" i="3" s="1"/>
  <c r="Q65" i="2"/>
  <c r="Q9" i="3" s="1"/>
  <c r="K70" i="2"/>
  <c r="M10" i="3"/>
  <c r="K18" i="3"/>
  <c r="D60" i="2"/>
  <c r="D10" i="3" s="1"/>
  <c r="D75" i="2"/>
  <c r="D70" i="2"/>
  <c r="H7" i="3"/>
  <c r="H10" i="3"/>
  <c r="H8" i="3"/>
  <c r="H60" i="2"/>
  <c r="H75" i="2"/>
  <c r="H70" i="2"/>
  <c r="L8" i="3"/>
  <c r="L65" i="2"/>
  <c r="L7" i="3" s="1"/>
  <c r="L60" i="2"/>
  <c r="L9" i="3" s="1"/>
  <c r="P8" i="3"/>
  <c r="P65" i="2"/>
  <c r="P60" i="2"/>
  <c r="P55" i="2"/>
  <c r="S15" i="2"/>
  <c r="S22" i="1" s="1"/>
  <c r="S23" i="1" s="1"/>
  <c r="O21" i="2"/>
  <c r="S21" i="2"/>
  <c r="S26" i="1" s="1"/>
  <c r="S27" i="1" s="1"/>
  <c r="E44" i="2"/>
  <c r="I44" i="2"/>
  <c r="M44" i="2"/>
  <c r="Q44" i="2"/>
  <c r="C50" i="2"/>
  <c r="C77" i="2" s="1"/>
  <c r="G50" i="2"/>
  <c r="K50" i="2"/>
  <c r="O50" i="2"/>
  <c r="T50" i="2"/>
  <c r="T77" i="2" s="1"/>
  <c r="G55" i="2"/>
  <c r="L55" i="2"/>
  <c r="T55" i="2"/>
  <c r="I65" i="2"/>
  <c r="I11" i="3" s="1"/>
  <c r="L70" i="2"/>
  <c r="K75" i="2"/>
  <c r="G7" i="3"/>
  <c r="D7" i="4" l="1"/>
  <c r="E25" i="3"/>
  <c r="E24" i="3"/>
  <c r="E23" i="3"/>
  <c r="E22" i="3"/>
  <c r="E21" i="3"/>
  <c r="E14" i="1"/>
  <c r="E15" i="1" s="1"/>
  <c r="E33" i="1" s="1"/>
  <c r="C8" i="4" s="1"/>
  <c r="H14" i="3"/>
  <c r="H18" i="3"/>
  <c r="H17" i="3"/>
  <c r="H16" i="3"/>
  <c r="H15" i="3"/>
  <c r="H57" i="1"/>
  <c r="H59" i="1" s="1"/>
  <c r="H14" i="1"/>
  <c r="H15" i="1" s="1"/>
  <c r="H33" i="1" s="1"/>
  <c r="C18" i="4" s="1"/>
  <c r="Q77" i="2"/>
  <c r="Q10" i="3"/>
  <c r="Q39" i="1" s="1"/>
  <c r="Q40" i="1" s="1"/>
  <c r="Q8" i="3"/>
  <c r="E16" i="3"/>
  <c r="E11" i="3"/>
  <c r="E83" i="2"/>
  <c r="E8" i="3"/>
  <c r="E17" i="3"/>
  <c r="E7" i="3"/>
  <c r="E39" i="1" s="1"/>
  <c r="E40" i="1" s="1"/>
  <c r="J36" i="2"/>
  <c r="F8" i="3"/>
  <c r="F16" i="3"/>
  <c r="L11" i="3"/>
  <c r="K44" i="1"/>
  <c r="K45" i="1" s="1"/>
  <c r="E10" i="3"/>
  <c r="P44" i="1"/>
  <c r="P45" i="1" s="1"/>
  <c r="L44" i="1"/>
  <c r="L45" i="1" s="1"/>
  <c r="C39" i="1"/>
  <c r="C40" i="1" s="1"/>
  <c r="C52" i="1" s="1"/>
  <c r="C14" i="1"/>
  <c r="C15" i="1" s="1"/>
  <c r="C33" i="1" s="1"/>
  <c r="C16" i="4" s="1"/>
  <c r="L77" i="2"/>
  <c r="L10" i="3"/>
  <c r="L39" i="1" s="1"/>
  <c r="L40" i="1" s="1"/>
  <c r="B18" i="3"/>
  <c r="B17" i="3"/>
  <c r="B16" i="3"/>
  <c r="B15" i="3"/>
  <c r="B14" i="3"/>
  <c r="B14" i="1"/>
  <c r="B15" i="1" s="1"/>
  <c r="B33" i="1" s="1"/>
  <c r="C9" i="4" s="1"/>
  <c r="O77" i="2"/>
  <c r="Q17" i="3"/>
  <c r="Q16" i="3"/>
  <c r="Q15" i="3"/>
  <c r="Q14" i="3"/>
  <c r="Q18" i="3"/>
  <c r="Q14" i="1"/>
  <c r="Q15" i="1" s="1"/>
  <c r="Q33" i="1" s="1"/>
  <c r="C24" i="4" s="1"/>
  <c r="G10" i="3"/>
  <c r="G9" i="3"/>
  <c r="G39" i="1" s="1"/>
  <c r="G40" i="1" s="1"/>
  <c r="M11" i="3"/>
  <c r="M7" i="3"/>
  <c r="M77" i="2"/>
  <c r="M8" i="3"/>
  <c r="O10" i="3"/>
  <c r="O8" i="3"/>
  <c r="O11" i="3"/>
  <c r="O9" i="3"/>
  <c r="O7" i="3"/>
  <c r="O14" i="1"/>
  <c r="O15" i="1" s="1"/>
  <c r="O33" i="1" s="1"/>
  <c r="C11" i="4" s="1"/>
  <c r="H9" i="3"/>
  <c r="H39" i="1" s="1"/>
  <c r="H40" i="1" s="1"/>
  <c r="H77" i="2"/>
  <c r="R18" i="3"/>
  <c r="R14" i="3"/>
  <c r="R15" i="3"/>
  <c r="R16" i="3"/>
  <c r="R17" i="3"/>
  <c r="R14" i="1"/>
  <c r="R15" i="1" s="1"/>
  <c r="R33" i="1" s="1"/>
  <c r="C25" i="4" s="1"/>
  <c r="N10" i="3"/>
  <c r="N8" i="3"/>
  <c r="N11" i="3"/>
  <c r="N9" i="3"/>
  <c r="N7" i="3"/>
  <c r="N39" i="1" s="1"/>
  <c r="N40" i="1" s="1"/>
  <c r="N52" i="1" s="1"/>
  <c r="D14" i="4" s="1"/>
  <c r="N57" i="1"/>
  <c r="N59" i="1" s="1"/>
  <c r="N14" i="1"/>
  <c r="N15" i="1" s="1"/>
  <c r="N33" i="1" s="1"/>
  <c r="C14" i="4" s="1"/>
  <c r="N77" i="2"/>
  <c r="D44" i="1"/>
  <c r="D45" i="1" s="1"/>
  <c r="K8" i="3"/>
  <c r="K77" i="2"/>
  <c r="K7" i="3"/>
  <c r="K39" i="1" s="1"/>
  <c r="K40" i="1" s="1"/>
  <c r="K52" i="1" s="1"/>
  <c r="M17" i="3"/>
  <c r="M16" i="3"/>
  <c r="M15" i="3"/>
  <c r="M14" i="3"/>
  <c r="M44" i="1" s="1"/>
  <c r="M45" i="1" s="1"/>
  <c r="M18" i="3"/>
  <c r="M57" i="1"/>
  <c r="M59" i="1" s="1"/>
  <c r="M14" i="1"/>
  <c r="M15" i="1" s="1"/>
  <c r="M33" i="1" s="1"/>
  <c r="C10" i="4" s="1"/>
  <c r="P10" i="3"/>
  <c r="P39" i="1" s="1"/>
  <c r="P40" i="1" s="1"/>
  <c r="P52" i="1" s="1"/>
  <c r="P22" i="1"/>
  <c r="P23" i="1" s="1"/>
  <c r="P33" i="1" s="1"/>
  <c r="C21" i="4" s="1"/>
  <c r="I9" i="3"/>
  <c r="I77" i="2"/>
  <c r="I26" i="1"/>
  <c r="I27" i="1" s="1"/>
  <c r="G18" i="3"/>
  <c r="G17" i="3"/>
  <c r="G16" i="3"/>
  <c r="G15" i="3"/>
  <c r="G14" i="3"/>
  <c r="G14" i="1"/>
  <c r="G15" i="1" s="1"/>
  <c r="G33" i="1" s="1"/>
  <c r="C19" i="4" s="1"/>
  <c r="D77" i="2"/>
  <c r="R9" i="3"/>
  <c r="R77" i="2"/>
  <c r="J10" i="3"/>
  <c r="J8" i="3"/>
  <c r="J11" i="3"/>
  <c r="J9" i="3"/>
  <c r="J7" i="3"/>
  <c r="J14" i="1"/>
  <c r="J15" i="1" s="1"/>
  <c r="J33" i="1" s="1"/>
  <c r="C15" i="4" s="1"/>
  <c r="F10" i="3"/>
  <c r="F14" i="3"/>
  <c r="F11" i="3"/>
  <c r="F9" i="3"/>
  <c r="F7" i="3"/>
  <c r="F39" i="1" s="1"/>
  <c r="F40" i="1" s="1"/>
  <c r="F77" i="2"/>
  <c r="B10" i="3"/>
  <c r="B21" i="3"/>
  <c r="G77" i="2"/>
  <c r="I18" i="3"/>
  <c r="I17" i="3"/>
  <c r="I16" i="3"/>
  <c r="I15" i="3"/>
  <c r="I14" i="3"/>
  <c r="I14" i="1"/>
  <c r="I15" i="1" s="1"/>
  <c r="T11" i="3"/>
  <c r="T10" i="3"/>
  <c r="T8" i="3"/>
  <c r="T9" i="3"/>
  <c r="T7" i="3"/>
  <c r="T14" i="1"/>
  <c r="T15" i="1" s="1"/>
  <c r="T33" i="1" s="1"/>
  <c r="C20" i="4" s="1"/>
  <c r="D11" i="3"/>
  <c r="D7" i="3"/>
  <c r="D8" i="3"/>
  <c r="E18" i="3"/>
  <c r="E77" i="2"/>
  <c r="P11" i="3"/>
  <c r="P77" i="2"/>
  <c r="S36" i="2"/>
  <c r="I7" i="3"/>
  <c r="I10" i="3"/>
  <c r="I8" i="3"/>
  <c r="E15" i="3"/>
  <c r="E14" i="3"/>
  <c r="E9" i="3"/>
  <c r="R7" i="3"/>
  <c r="F24" i="3"/>
  <c r="F23" i="3"/>
  <c r="F22" i="3"/>
  <c r="F25" i="3"/>
  <c r="F21" i="3"/>
  <c r="F49" i="1" s="1"/>
  <c r="F50" i="1" s="1"/>
  <c r="F14" i="1"/>
  <c r="F15" i="1" s="1"/>
  <c r="F33" i="1" s="1"/>
  <c r="C12" i="4" s="1"/>
  <c r="F18" i="3"/>
  <c r="F15" i="3"/>
  <c r="B8" i="3"/>
  <c r="B39" i="1" s="1"/>
  <c r="B40" i="1" s="1"/>
  <c r="B11" i="3"/>
  <c r="B25" i="3"/>
  <c r="B24" i="3"/>
  <c r="B23" i="3"/>
  <c r="L52" i="1" l="1"/>
  <c r="D21" i="4"/>
  <c r="P61" i="1"/>
  <c r="E21" i="4" s="1"/>
  <c r="D23" i="4"/>
  <c r="L61" i="1"/>
  <c r="E23" i="4" s="1"/>
  <c r="D17" i="4"/>
  <c r="K61" i="1"/>
  <c r="E17" i="4" s="1"/>
  <c r="H44" i="1"/>
  <c r="H45" i="1" s="1"/>
  <c r="H52" i="1" s="1"/>
  <c r="R39" i="1"/>
  <c r="R40" i="1" s="1"/>
  <c r="T39" i="1"/>
  <c r="T40" i="1" s="1"/>
  <c r="T52" i="1" s="1"/>
  <c r="B49" i="1"/>
  <c r="B50" i="1" s="1"/>
  <c r="R44" i="1"/>
  <c r="R45" i="1" s="1"/>
  <c r="Q44" i="1"/>
  <c r="Q45" i="1" s="1"/>
  <c r="Q52" i="1" s="1"/>
  <c r="D39" i="1"/>
  <c r="D40" i="1" s="1"/>
  <c r="D52" i="1" s="1"/>
  <c r="I33" i="1"/>
  <c r="C22" i="4" s="1"/>
  <c r="J39" i="1"/>
  <c r="J40" i="1" s="1"/>
  <c r="J52" i="1" s="1"/>
  <c r="M39" i="1"/>
  <c r="M40" i="1" s="1"/>
  <c r="M52" i="1" s="1"/>
  <c r="D10" i="4" s="1"/>
  <c r="E44" i="1"/>
  <c r="E45" i="1" s="1"/>
  <c r="I39" i="1"/>
  <c r="I40" i="1" s="1"/>
  <c r="I44" i="1"/>
  <c r="I45" i="1" s="1"/>
  <c r="F44" i="1"/>
  <c r="F45" i="1" s="1"/>
  <c r="F52" i="1" s="1"/>
  <c r="G44" i="1"/>
  <c r="G45" i="1" s="1"/>
  <c r="G52" i="1" s="1"/>
  <c r="N61" i="1"/>
  <c r="E14" i="4" s="1"/>
  <c r="O39" i="1"/>
  <c r="O40" i="1" s="1"/>
  <c r="O52" i="1" s="1"/>
  <c r="B44" i="1"/>
  <c r="B45" i="1" s="1"/>
  <c r="D16" i="4"/>
  <c r="C61" i="1"/>
  <c r="E16" i="4" s="1"/>
  <c r="E49" i="1"/>
  <c r="E50" i="1" s="1"/>
  <c r="E52" i="1" l="1"/>
  <c r="B52" i="1"/>
  <c r="D9" i="4"/>
  <c r="B61" i="1"/>
  <c r="E9" i="4" s="1"/>
  <c r="D12" i="4"/>
  <c r="F61" i="1"/>
  <c r="E12" i="4" s="1"/>
  <c r="D24" i="4"/>
  <c r="Q61" i="1"/>
  <c r="E24" i="4" s="1"/>
  <c r="D18" i="4"/>
  <c r="H61" i="1"/>
  <c r="E18" i="4" s="1"/>
  <c r="D19" i="4"/>
  <c r="G61" i="1"/>
  <c r="E19" i="4" s="1"/>
  <c r="D8" i="4"/>
  <c r="E61" i="1"/>
  <c r="E8" i="4" s="1"/>
  <c r="D13" i="4"/>
  <c r="D61" i="1"/>
  <c r="E13" i="4" s="1"/>
  <c r="M61" i="1"/>
  <c r="E10" i="4" s="1"/>
  <c r="T61" i="1"/>
  <c r="E20" i="4" s="1"/>
  <c r="D20" i="4"/>
  <c r="D11" i="4"/>
  <c r="O61" i="1"/>
  <c r="E11" i="4" s="1"/>
  <c r="I52" i="1"/>
  <c r="D15" i="4"/>
  <c r="J61" i="1"/>
  <c r="E15" i="4" s="1"/>
  <c r="R52" i="1"/>
  <c r="D22" i="4" l="1"/>
  <c r="I61" i="1"/>
  <c r="E22" i="4" s="1"/>
  <c r="D25" i="4"/>
  <c r="R61" i="1"/>
  <c r="E2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56" authorId="0" shapeId="0" xr:uid="{00000000-0006-0000-0000-000001000000}">
      <text>
        <r>
          <rPr>
            <sz val="10"/>
            <color rgb="FF000000"/>
            <rFont val="Arial"/>
          </rPr>
          <t>Microsoft Office User:
1 Life</t>
        </r>
      </text>
    </comment>
    <comment ref="M56" authorId="0" shapeId="0" xr:uid="{00000000-0006-0000-0000-000002000000}">
      <text>
        <r>
          <rPr>
            <sz val="10"/>
            <color rgb="FF000000"/>
            <rFont val="Arial"/>
          </rPr>
          <t xml:space="preserve">Microsoft Office User:
1 Life
</t>
        </r>
      </text>
    </comment>
    <comment ref="N56" authorId="0" shapeId="0" xr:uid="{00000000-0006-0000-0000-000003000000}">
      <text>
        <r>
          <rPr>
            <sz val="10"/>
            <color rgb="FF000000"/>
            <rFont val="Arial"/>
          </rPr>
          <t xml:space="preserve">Microsoft Office User:
1 Life
</t>
        </r>
      </text>
    </comment>
    <comment ref="Q56" authorId="0" shapeId="0" xr:uid="{00000000-0006-0000-0000-000004000000}">
      <text>
        <r>
          <rPr>
            <sz val="10"/>
            <color rgb="FF000000"/>
            <rFont val="Arial"/>
          </rPr>
          <t xml:space="preserve">Microsoft Office User:
This is not a set amount of coins but the average awarded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8" authorId="0" shapeId="0" xr:uid="{00000000-0006-0000-0200-000001000000}">
      <text>
        <r>
          <rPr>
            <sz val="10"/>
            <color rgb="FF000000"/>
            <rFont val="Arial"/>
          </rPr>
          <t>assuming 2.5 mins per level of play 15 min of unlimited bombs
	-Coreen Savage</t>
        </r>
      </text>
    </comment>
  </commentList>
</comments>
</file>

<file path=xl/sharedStrings.xml><?xml version="1.0" encoding="utf-8"?>
<sst xmlns="http://schemas.openxmlformats.org/spreadsheetml/2006/main" count="1060" uniqueCount="230">
  <si>
    <t>The amount players receive from each retention bonus collection. This is later averaged in the Econony tab</t>
  </si>
  <si>
    <t>This tab explains how the currencies are converted to a dollar value</t>
  </si>
  <si>
    <t>DAILY INFLOW OF CURRENCY, ENERGY (RAW NUMBERS)</t>
  </si>
  <si>
    <t>Category</t>
  </si>
  <si>
    <t>Number</t>
  </si>
  <si>
    <t>Notes</t>
  </si>
  <si>
    <t>Hours players can play</t>
  </si>
  <si>
    <t>How many hours in a day you assume a player may collect bonuses</t>
  </si>
  <si>
    <t>Watch-to-earns collected / day</t>
  </si>
  <si>
    <t>Game</t>
  </si>
  <si>
    <t>Best Fiends</t>
  </si>
  <si>
    <t>How many times a player may collect a W2E/day</t>
  </si>
  <si>
    <t>THE VALUE NEW USERS RECEIVE</t>
  </si>
  <si>
    <t>Blossom Blast</t>
  </si>
  <si>
    <t>Candy Crush Jelly</t>
  </si>
  <si>
    <t>Candy Crush Saga</t>
  </si>
  <si>
    <t>Candy Crush Soda</t>
  </si>
  <si>
    <t xml:space="preserve">Cookie Jam </t>
  </si>
  <si>
    <t>Cookie Jam Blast</t>
  </si>
  <si>
    <t>WOZ Magic Match</t>
  </si>
  <si>
    <t>Farm Heroes Super</t>
  </si>
  <si>
    <t>Fishdom</t>
  </si>
  <si>
    <t>Gardenscapes</t>
  </si>
  <si>
    <t>Genies &amp; Gems</t>
  </si>
  <si>
    <t>Sugar Smash</t>
  </si>
  <si>
    <t>Farm Heroes</t>
  </si>
  <si>
    <t>Cradle of Empires</t>
  </si>
  <si>
    <t>Homescapes</t>
  </si>
  <si>
    <t>Matchington Mansion</t>
  </si>
  <si>
    <t>Dragon Ball Z</t>
  </si>
  <si>
    <t>Home Design Makeover</t>
  </si>
  <si>
    <t>Primary Currency</t>
  </si>
  <si>
    <t>Diamonds</t>
  </si>
  <si>
    <t>Gold Bars</t>
  </si>
  <si>
    <t>Primary bonus</t>
  </si>
  <si>
    <t>Coins</t>
  </si>
  <si>
    <t>Gems</t>
  </si>
  <si>
    <t>Crystals</t>
  </si>
  <si>
    <t>Dragon Stone</t>
  </si>
  <si>
    <t>Daily Gift</t>
  </si>
  <si>
    <t>Lives</t>
  </si>
  <si>
    <t>Daily Bonus w/Revive</t>
  </si>
  <si>
    <t>Treat Calendar</t>
  </si>
  <si>
    <t>Gumball Goodies</t>
  </si>
  <si>
    <t>Daily Spinner</t>
  </si>
  <si>
    <t>Daily Wheel</t>
  </si>
  <si>
    <t>Daily Bonus</t>
  </si>
  <si>
    <t>Daily Pick'em</t>
  </si>
  <si>
    <t>Daily Bonus Wheel</t>
  </si>
  <si>
    <t>Starting Balances</t>
  </si>
  <si>
    <t>Wheel of Fortune</t>
  </si>
  <si>
    <t>Daily Chest</t>
  </si>
  <si>
    <t>Login Bonus</t>
  </si>
  <si>
    <t>Energy</t>
  </si>
  <si>
    <t>5 lives</t>
  </si>
  <si>
    <t xml:space="preserve">Amount of currency (non-sale) </t>
  </si>
  <si>
    <t>5 lives + 50 gold</t>
  </si>
  <si>
    <t xml:space="preserve">5 lives </t>
  </si>
  <si>
    <t>Cost of currency (~$1)</t>
  </si>
  <si>
    <t>5 lives + 50 coins</t>
  </si>
  <si>
    <t>5 lives + 35 coins + Star Bag</t>
  </si>
  <si>
    <t>5 lives + 50 gold bars + 200 coins</t>
  </si>
  <si>
    <t>5 lives + 800 coins + 40 gems</t>
  </si>
  <si>
    <t>5 lives + 1000 coins</t>
  </si>
  <si>
    <t>5 lives + 90 coins</t>
  </si>
  <si>
    <t xml:space="preserve">5 lives + 50 Gold bars + 2000 Magic Beans  </t>
  </si>
  <si>
    <t xml:space="preserve">10 energy + 5 crystals +1000 coins </t>
  </si>
  <si>
    <t>5 Lives + 1000 coins</t>
  </si>
  <si>
    <t>5 Lives + 500 coins</t>
  </si>
  <si>
    <t xml:space="preserve">20 Stamina + 5 Dragon Stone + 4 Cards + 5K Zeni Coins </t>
  </si>
  <si>
    <t>5 energy + 200 gems + 1000 coins</t>
  </si>
  <si>
    <t>Cost of a unit of currency</t>
  </si>
  <si>
    <t>Stamina</t>
  </si>
  <si>
    <t>Energy/Lives</t>
  </si>
  <si>
    <t>Value of a life</t>
  </si>
  <si>
    <t>Amount of currency per $</t>
  </si>
  <si>
    <t>Secondary Currency</t>
  </si>
  <si>
    <t>N/A</t>
  </si>
  <si>
    <t>Magic Beans</t>
  </si>
  <si>
    <t>Total value of lives</t>
  </si>
  <si>
    <t>Cards</t>
  </si>
  <si>
    <t xml:space="preserve">Amount of currency </t>
  </si>
  <si>
    <t>Cost of currency (in terms of $ or primary)</t>
  </si>
  <si>
    <t>Dragon Stones</t>
  </si>
  <si>
    <t>Primary currency</t>
  </si>
  <si>
    <t>Value of currency</t>
  </si>
  <si>
    <t>Cost each</t>
  </si>
  <si>
    <t>Total value of Primary currency</t>
  </si>
  <si>
    <t>Secondary currency</t>
  </si>
  <si>
    <t>Other currencies</t>
  </si>
  <si>
    <t>Yellow Meteormite</t>
  </si>
  <si>
    <t>Total value of Secondary currency</t>
  </si>
  <si>
    <t>Energy - Live Ops</t>
  </si>
  <si>
    <t>Materials</t>
  </si>
  <si>
    <t>Zeni Coins</t>
  </si>
  <si>
    <t>Cost of currency (in terms of primary)</t>
  </si>
  <si>
    <t>Other currency</t>
  </si>
  <si>
    <t>Total value of Other currency</t>
  </si>
  <si>
    <t>Blue Metermite</t>
  </si>
  <si>
    <t>Food</t>
  </si>
  <si>
    <t>Trade Points</t>
  </si>
  <si>
    <t>Keys</t>
  </si>
  <si>
    <t>Total value of starting balance</t>
  </si>
  <si>
    <t>Avg cost of currencies (less lives, energy)</t>
  </si>
  <si>
    <t>THE VALUE NEW PLAYERS RECEIVE DAILY</t>
  </si>
  <si>
    <t>CONVERSION OF LIFE/ENERGY</t>
  </si>
  <si>
    <t>Lives/Energy</t>
  </si>
  <si>
    <t xml:space="preserve">Primary bonuses potential / day </t>
  </si>
  <si>
    <t xml:space="preserve">Energy </t>
  </si>
  <si>
    <t>Secondary bonus</t>
  </si>
  <si>
    <t>Feeding Bonus</t>
  </si>
  <si>
    <t>Collected / day (based on input above)</t>
  </si>
  <si>
    <t>Value per collection</t>
  </si>
  <si>
    <t>CONVERSION OF BOOSTS</t>
  </si>
  <si>
    <t>Boost 1</t>
  </si>
  <si>
    <t>Shovel</t>
  </si>
  <si>
    <t>Lollipop</t>
  </si>
  <si>
    <t>Lollipop Hammer</t>
  </si>
  <si>
    <t>Wooden Spoon</t>
  </si>
  <si>
    <t>Axe</t>
  </si>
  <si>
    <t>Watering Can</t>
  </si>
  <si>
    <t>Bomb</t>
  </si>
  <si>
    <t>Gilded Butterfly</t>
  </si>
  <si>
    <t>Rainbow Drop</t>
  </si>
  <si>
    <t>Magic Shovel</t>
  </si>
  <si>
    <t>Hammer</t>
  </si>
  <si>
    <t>Silver Spoon</t>
  </si>
  <si>
    <t>Super Power Up</t>
  </si>
  <si>
    <t>Cross Blast</t>
  </si>
  <si>
    <t xml:space="preserve">Amount </t>
  </si>
  <si>
    <t xml:space="preserve">Cost of primary currency </t>
  </si>
  <si>
    <t>Boost 1 cost of each</t>
  </si>
  <si>
    <t>Total value of Primary bonus / period</t>
  </si>
  <si>
    <t xml:space="preserve">Secondary bonus potential / day </t>
  </si>
  <si>
    <t>Boost 2</t>
  </si>
  <si>
    <t>Jelly Fish</t>
  </si>
  <si>
    <t>Rolling Pin</t>
  </si>
  <si>
    <t>2 Moves</t>
  </si>
  <si>
    <t>Gardening Glove</t>
  </si>
  <si>
    <t xml:space="preserve">Dynomite &amp; Lightning </t>
  </si>
  <si>
    <t>Two Bombs</t>
  </si>
  <si>
    <t>Gilded Cross</t>
  </si>
  <si>
    <t>5 Moves</t>
  </si>
  <si>
    <t>Tractor</t>
  </si>
  <si>
    <t>Mixer</t>
  </si>
  <si>
    <t>Bomb + Rocket</t>
  </si>
  <si>
    <t>Firecrackers</t>
  </si>
  <si>
    <t>Rainbow Roller</t>
  </si>
  <si>
    <t>B2 Cost each</t>
  </si>
  <si>
    <t xml:space="preserve">Tertiary bonus </t>
  </si>
  <si>
    <t>Bonus Wheel</t>
  </si>
  <si>
    <t>Boost 3</t>
  </si>
  <si>
    <t>Color Palette</t>
  </si>
  <si>
    <t>Color Bomb</t>
  </si>
  <si>
    <t>Pastery Bag</t>
  </si>
  <si>
    <t>Lightning</t>
  </si>
  <si>
    <t>Rainbow Blast</t>
  </si>
  <si>
    <t>Gilded Rainbow</t>
  </si>
  <si>
    <t>Pinata</t>
  </si>
  <si>
    <t>Bonus Rewarder</t>
  </si>
  <si>
    <t>Rainbow Ball</t>
  </si>
  <si>
    <t>Big Firecracker</t>
  </si>
  <si>
    <t>B3 Cost each</t>
  </si>
  <si>
    <t>Total value of Secondary bonus / period</t>
  </si>
  <si>
    <t>Tertiary bonus potential / day</t>
  </si>
  <si>
    <t>Boost 4</t>
  </si>
  <si>
    <t>Coloring Candy</t>
  </si>
  <si>
    <t>Free Switch</t>
  </si>
  <si>
    <t>5 moves</t>
  </si>
  <si>
    <t>Clear Row</t>
  </si>
  <si>
    <t>Not Unlocked</t>
  </si>
  <si>
    <t>Rainbow Blast &amp; Dynamite</t>
  </si>
  <si>
    <t>Maraca</t>
  </si>
  <si>
    <t>Remove Type</t>
  </si>
  <si>
    <t>Eye of Ra</t>
  </si>
  <si>
    <t>Double Planes</t>
  </si>
  <si>
    <t>Rainbow</t>
  </si>
  <si>
    <t>B4 Cost each</t>
  </si>
  <si>
    <t>Total value players received daily</t>
  </si>
  <si>
    <t>WATCH TO EARN PAYOUT</t>
  </si>
  <si>
    <t>Currency awarded</t>
  </si>
  <si>
    <t>Boost 5</t>
  </si>
  <si>
    <t>Striped Lollipop</t>
  </si>
  <si>
    <t>Coconut Wheel</t>
  </si>
  <si>
    <t>Rainbow Cake</t>
  </si>
  <si>
    <t>Magic Beams</t>
  </si>
  <si>
    <t>Swapper</t>
  </si>
  <si>
    <t>Chuy Charge</t>
  </si>
  <si>
    <t>Turbo Tractor</t>
  </si>
  <si>
    <t>Chariot</t>
  </si>
  <si>
    <t>Value of W2E</t>
  </si>
  <si>
    <t>B5 Cost each</t>
  </si>
  <si>
    <t>These numbers are pulled fro the first three tabs and placed here for organization purposes</t>
  </si>
  <si>
    <t>New User Balance</t>
  </si>
  <si>
    <t>Daily Value (less W2E)</t>
  </si>
  <si>
    <t>Daily Value (w/W2E)</t>
  </si>
  <si>
    <t>Conversion</t>
  </si>
  <si>
    <t>Potential collections per day</t>
  </si>
  <si>
    <t>Total value of W2E / day</t>
  </si>
  <si>
    <t>Boost 6</t>
  </si>
  <si>
    <t>Wrapped Lollipop</t>
  </si>
  <si>
    <t>Wrapped Candy</t>
  </si>
  <si>
    <t>Striped Lollipop Hammer</t>
  </si>
  <si>
    <t>Crystal Ball</t>
  </si>
  <si>
    <t>Firework</t>
  </si>
  <si>
    <t>B6 Cost each</t>
  </si>
  <si>
    <t>Total value players received daily (including W2E)</t>
  </si>
  <si>
    <t>Average cost of boosts</t>
  </si>
  <si>
    <t>Conversion notes</t>
  </si>
  <si>
    <t>Lives purchased w/secondary currency of 100 Gold Bars (50 GB= $5 ) and primary currency of 1000 Diamonds = $5 so conversion lives in terms of primary currency is 2000  cost</t>
  </si>
  <si>
    <t>2hrs unlimited items won using 5x for estimate based on # of lives available (assumption no unlimited free lives)</t>
  </si>
  <si>
    <t>assumption caculated value of 2 moves based on 5 move price - Secondary currency can not be purchased/converted and is only awarded to puchase collection items</t>
  </si>
  <si>
    <t>Secondary currency can not be purchased/converted and is only awarded for level completion and bonuses to puchase collection items</t>
  </si>
  <si>
    <t>Daily bonus jackpot with 3hs unlimited lives caculated as 5 lives</t>
  </si>
  <si>
    <t>Watch to earn also for 1 booster at some times</t>
  </si>
  <si>
    <t>Live ops uses Energy instead of game play lives - players start with 5 just like lives and can purcahse additional - Amount of purchase is same cost of lives</t>
  </si>
  <si>
    <t xml:space="preserve">Energy useage/play cost variable to puzzle area leveling so 1 point is NOT 1 play </t>
  </si>
  <si>
    <t>No daily bonus or bonus other than lives over time - watch to earn decreases each occurance - getting more information</t>
  </si>
  <si>
    <t>Starting balance after tutorial completed, retention bonus and store does not appear to change with player level</t>
  </si>
  <si>
    <t>3 Boosts unlock at L14</t>
  </si>
  <si>
    <t>Dollars</t>
  </si>
  <si>
    <t>=</t>
  </si>
  <si>
    <t>LIQUID AND GRIT'S ECONOMY SPREADSHEET</t>
  </si>
  <si>
    <t>INPUTS</t>
  </si>
  <si>
    <t>CURRENCY CONVERSIONS</t>
  </si>
  <si>
    <t xml:space="preserve">      Currency Conversion</t>
  </si>
  <si>
    <t xml:space="preserve">      Average amount paid out per time for each retention mechanic</t>
  </si>
  <si>
    <t xml:space="preserve">      Graph Input Data </t>
  </si>
  <si>
    <t xml:space="preserve">      Example of how we convert currency (Best Fiends example)</t>
  </si>
  <si>
    <t>This spreadsheet includes the economy analysis for many of the top Puzzle Apps. All changes highlighted in 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</si>
</sst>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&quot;$&quot;#,##0.000"/>
    <numFmt numFmtId="166" formatCode="&quot;$&quot;#,##0.0000"/>
    <numFmt numFmtId="167" formatCode="#,##0.0"/>
    <numFmt numFmtId="168" formatCode="0.0"/>
  </numFmts>
  <fonts count="38">
    <font>
      <sz val="10"/>
      <color rgb="FF000000"/>
      <name val="Arial"/>
    </font>
    <font>
      <sz val="10"/>
      <color rgb="FF000000"/>
      <name val="TT Norms Medium"/>
    </font>
    <font>
      <i/>
      <sz val="10"/>
      <color rgb="FF000000"/>
      <name val="TT Norms Medium"/>
    </font>
    <font>
      <sz val="12"/>
      <name val="TT Norms Medium"/>
    </font>
    <font>
      <sz val="10"/>
      <name val="TT Norms Medium"/>
    </font>
    <font>
      <sz val="12"/>
      <color theme="0"/>
      <name val="TT Norms ExtraBold"/>
    </font>
    <font>
      <b/>
      <sz val="11"/>
      <color rgb="FF20304F"/>
      <name val="TT Norms Medium"/>
    </font>
    <font>
      <sz val="10"/>
      <color rgb="FF20304F"/>
      <name val="TT Norms Medium"/>
    </font>
    <font>
      <b/>
      <sz val="10"/>
      <color rgb="FF20304F"/>
      <name val="TT Norms Medium"/>
    </font>
    <font>
      <i/>
      <sz val="10"/>
      <color rgb="FF20304F"/>
      <name val="TT Norms Medium"/>
    </font>
    <font>
      <b/>
      <sz val="12"/>
      <color rgb="FF20304F"/>
      <name val="TT Norms Medium"/>
    </font>
    <font>
      <sz val="11"/>
      <color rgb="FF20304F"/>
      <name val="TT Norms Medium"/>
    </font>
    <font>
      <b/>
      <i/>
      <sz val="14"/>
      <color rgb="FF20304F"/>
      <name val="TT Norms Medium"/>
    </font>
    <font>
      <sz val="10"/>
      <color rgb="FF000000"/>
      <name val="TT Norms Regular"/>
    </font>
    <font>
      <sz val="10"/>
      <name val="TT Norms Regular"/>
    </font>
    <font>
      <i/>
      <sz val="48"/>
      <color rgb="FF62C3FF"/>
      <name val="TT Norms ExtraBold Italic"/>
    </font>
    <font>
      <b/>
      <i/>
      <sz val="48"/>
      <color rgb="FF62C3FF"/>
      <name val="TT Norms ExtraBold Italic"/>
    </font>
    <font>
      <i/>
      <sz val="36"/>
      <color rgb="FF20304F"/>
      <name val="TT Norms Regular"/>
    </font>
    <font>
      <i/>
      <sz val="12"/>
      <color rgb="FF2281E0"/>
      <name val="TT Norms Bold Italic"/>
    </font>
    <font>
      <sz val="12"/>
      <color rgb="FF2281E0"/>
      <name val="TT Norms Bold Italic"/>
    </font>
    <font>
      <i/>
      <sz val="12"/>
      <color theme="0"/>
      <name val="TT Norms Bold Italic"/>
    </font>
    <font>
      <sz val="12"/>
      <color theme="0"/>
      <name val="TT Norms Bold Italic"/>
    </font>
    <font>
      <i/>
      <sz val="36"/>
      <color rgb="FF20304F"/>
      <name val="TT Norms ExtraBold Italic"/>
    </font>
    <font>
      <b/>
      <i/>
      <sz val="36"/>
      <color rgb="FF20304F"/>
      <name val="TT Norms ExtraBold Italic"/>
    </font>
    <font>
      <b/>
      <sz val="10"/>
      <color rgb="FF20304F"/>
      <name val="TT Norms Regular"/>
    </font>
    <font>
      <sz val="10"/>
      <color rgb="FF20304F"/>
      <name val="TT Norms Regular"/>
    </font>
    <font>
      <b/>
      <sz val="11"/>
      <color rgb="FF20304F"/>
      <name val="TT Norms Regular"/>
    </font>
    <font>
      <b/>
      <sz val="12"/>
      <color rgb="FF20304F"/>
      <name val="TT Norms Regular"/>
    </font>
    <font>
      <b/>
      <sz val="14"/>
      <color rgb="FF62C3FF"/>
      <name val="TT Norms Regular"/>
    </font>
    <font>
      <sz val="14"/>
      <color rgb="FF62C3FF"/>
      <name val="TT Norms Regular"/>
    </font>
    <font>
      <b/>
      <sz val="14"/>
      <color rgb="FF62C3FF"/>
      <name val="TT Norms Medium"/>
    </font>
    <font>
      <sz val="14"/>
      <color rgb="FF62C3FF"/>
      <name val="TT Norms Medium"/>
    </font>
    <font>
      <b/>
      <sz val="36"/>
      <color rgb="FF20304F"/>
      <name val="TT Norms ExtraBold Italic"/>
    </font>
    <font>
      <sz val="36"/>
      <color rgb="FF20304F"/>
      <name val="TT Norms ExtraBold Italic"/>
    </font>
    <font>
      <sz val="10"/>
      <color rgb="FF20304F"/>
      <name val="Arial"/>
      <family val="2"/>
    </font>
    <font>
      <b/>
      <sz val="11"/>
      <color rgb="FFF3F8FF"/>
      <name val="TT Norms Regular"/>
    </font>
    <font>
      <sz val="10"/>
      <color theme="0"/>
      <name val="TT Norms Medium"/>
    </font>
    <font>
      <i/>
      <sz val="10"/>
      <color theme="0"/>
      <name val="TT Norms Medium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62C3FF"/>
        <bgColor indexed="64"/>
      </patternFill>
    </fill>
    <fill>
      <patternFill patternType="solid">
        <fgColor rgb="FF62C3FF"/>
        <bgColor rgb="FFFFCC99"/>
      </patternFill>
    </fill>
    <fill>
      <patternFill patternType="solid">
        <fgColor rgb="FF20304F"/>
        <bgColor indexed="64"/>
      </patternFill>
    </fill>
    <fill>
      <patternFill patternType="solid">
        <fgColor rgb="FF62C3FF"/>
        <bgColor rgb="FFEAD1DC"/>
      </patternFill>
    </fill>
    <fill>
      <patternFill patternType="solid">
        <fgColor rgb="FF2281E0"/>
        <bgColor indexed="64"/>
      </patternFill>
    </fill>
    <fill>
      <patternFill patternType="solid">
        <fgColor rgb="FFF3F8FF"/>
        <bgColor indexed="64"/>
      </patternFill>
    </fill>
    <fill>
      <patternFill patternType="solid">
        <fgColor rgb="FFF3F8FF"/>
        <bgColor rgb="FFEAD1DC"/>
      </patternFill>
    </fill>
    <fill>
      <patternFill patternType="solid">
        <fgColor rgb="FFF3F8FF"/>
        <bgColor rgb="FFFFFFFF"/>
      </patternFill>
    </fill>
    <fill>
      <patternFill patternType="solid">
        <fgColor rgb="FF62C3FF"/>
        <bgColor rgb="FFFFFFFF"/>
      </patternFill>
    </fill>
    <fill>
      <patternFill patternType="solid">
        <fgColor rgb="FFF3F8FF"/>
        <bgColor rgb="FFE7E6E6"/>
      </patternFill>
    </fill>
  </fills>
  <borders count="57">
    <border>
      <left/>
      <right/>
      <top/>
      <bottom/>
      <diagonal/>
    </border>
    <border>
      <left/>
      <right/>
      <top/>
      <bottom style="medium">
        <color rgb="FF8EAADB"/>
      </bottom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ck">
        <color rgb="FF20304F"/>
      </right>
      <top/>
      <bottom/>
      <diagonal/>
    </border>
    <border>
      <left/>
      <right style="dotted">
        <color rgb="FF4472C4"/>
      </right>
      <top/>
      <bottom style="dotted">
        <color rgb="FF4472C4"/>
      </bottom>
      <diagonal/>
    </border>
    <border>
      <left style="dotted">
        <color rgb="FF4472C4"/>
      </left>
      <right style="dotted">
        <color rgb="FF4472C4"/>
      </right>
      <top/>
      <bottom style="dotted">
        <color rgb="FF4472C4"/>
      </bottom>
      <diagonal/>
    </border>
    <border>
      <left style="dotted">
        <color rgb="FF4472C4"/>
      </left>
      <right/>
      <top/>
      <bottom style="dotted">
        <color rgb="FF4472C4"/>
      </bottom>
      <diagonal/>
    </border>
    <border>
      <left/>
      <right style="dotted">
        <color rgb="FF4472C4"/>
      </right>
      <top style="dotted">
        <color rgb="FF4472C4"/>
      </top>
      <bottom style="dotted">
        <color rgb="FF4472C4"/>
      </bottom>
      <diagonal/>
    </border>
    <border>
      <left style="dotted">
        <color rgb="FF4472C4"/>
      </left>
      <right style="dotted">
        <color rgb="FF4472C4"/>
      </right>
      <top style="dotted">
        <color rgb="FF4472C4"/>
      </top>
      <bottom style="dotted">
        <color rgb="FF4472C4"/>
      </bottom>
      <diagonal/>
    </border>
    <border>
      <left style="dotted">
        <color rgb="FF4472C4"/>
      </left>
      <right/>
      <top style="dotted">
        <color rgb="FF4472C4"/>
      </top>
      <bottom style="dotted">
        <color rgb="FF4472C4"/>
      </bottom>
      <diagonal/>
    </border>
    <border>
      <left/>
      <right/>
      <top/>
      <bottom style="medium">
        <color rgb="FF20304F"/>
      </bottom>
      <diagonal/>
    </border>
    <border>
      <left/>
      <right style="dotted">
        <color rgb="FF4472C4"/>
      </right>
      <top style="dotted">
        <color rgb="FF4472C4"/>
      </top>
      <bottom style="medium">
        <color rgb="FF20304F"/>
      </bottom>
      <diagonal/>
    </border>
    <border>
      <left style="dotted">
        <color rgb="FF4472C4"/>
      </left>
      <right style="dotted">
        <color rgb="FF4472C4"/>
      </right>
      <top style="dotted">
        <color rgb="FF4472C4"/>
      </top>
      <bottom style="medium">
        <color rgb="FF20304F"/>
      </bottom>
      <diagonal/>
    </border>
    <border>
      <left style="dotted">
        <color rgb="FF4472C4"/>
      </left>
      <right/>
      <top style="dotted">
        <color rgb="FF4472C4"/>
      </top>
      <bottom style="medium">
        <color rgb="FF20304F"/>
      </bottom>
      <diagonal/>
    </border>
    <border>
      <left/>
      <right/>
      <top style="thin">
        <color rgb="FF20304F"/>
      </top>
      <bottom style="medium">
        <color rgb="FF20304F"/>
      </bottom>
      <diagonal/>
    </border>
    <border>
      <left/>
      <right/>
      <top/>
      <bottom style="thin">
        <color rgb="FF20304F"/>
      </bottom>
      <diagonal/>
    </border>
    <border>
      <left/>
      <right style="thin">
        <color rgb="FF20304F"/>
      </right>
      <top/>
      <bottom/>
      <diagonal/>
    </border>
    <border>
      <left/>
      <right style="thin">
        <color rgb="FF20304F"/>
      </right>
      <top/>
      <bottom style="thin">
        <color rgb="FF20304F"/>
      </bottom>
      <diagonal/>
    </border>
    <border>
      <left/>
      <right/>
      <top style="thin">
        <color rgb="FF20304F"/>
      </top>
      <bottom style="dashDot">
        <color rgb="FF20304F"/>
      </bottom>
      <diagonal/>
    </border>
    <border>
      <left/>
      <right style="thin">
        <color rgb="FF20304F"/>
      </right>
      <top style="thin">
        <color rgb="FF20304F"/>
      </top>
      <bottom style="dashDot">
        <color rgb="FF20304F"/>
      </bottom>
      <diagonal/>
    </border>
    <border>
      <left style="thin">
        <color rgb="FF20304F"/>
      </left>
      <right/>
      <top style="dashDotDot">
        <color rgb="FF20304F"/>
      </top>
      <bottom/>
      <diagonal/>
    </border>
    <border>
      <left style="thin">
        <color rgb="FF20304F"/>
      </left>
      <right/>
      <top/>
      <bottom style="thin">
        <color rgb="FF20304F"/>
      </bottom>
      <diagonal/>
    </border>
    <border>
      <left/>
      <right/>
      <top style="dashDotDot">
        <color rgb="FF20304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20304F"/>
      </bottom>
      <diagonal/>
    </border>
    <border>
      <left/>
      <right/>
      <top style="thin">
        <color rgb="FF20304F"/>
      </top>
      <bottom style="dashDotDot">
        <color rgb="FF20304F"/>
      </bottom>
      <diagonal/>
    </border>
    <border>
      <left style="thin">
        <color rgb="FF20304F"/>
      </left>
      <right/>
      <top style="thin">
        <color rgb="FF20304F"/>
      </top>
      <bottom style="dashDotDot">
        <color rgb="FF20304F"/>
      </bottom>
      <diagonal/>
    </border>
    <border>
      <left style="thin">
        <color rgb="FF20304F"/>
      </left>
      <right/>
      <top style="thin">
        <color rgb="FF20304F"/>
      </top>
      <bottom style="thin">
        <color rgb="FF20304F"/>
      </bottom>
      <diagonal/>
    </border>
    <border>
      <left/>
      <right/>
      <top style="thin">
        <color rgb="FF20304F"/>
      </top>
      <bottom style="thin">
        <color rgb="FF20304F"/>
      </bottom>
      <diagonal/>
    </border>
    <border>
      <left/>
      <right style="thin">
        <color rgb="FF20304F"/>
      </right>
      <top style="thin">
        <color rgb="FF20304F"/>
      </top>
      <bottom style="thin">
        <color rgb="FF20304F"/>
      </bottom>
      <diagonal/>
    </border>
    <border>
      <left style="dashDot">
        <color rgb="FF20304F"/>
      </left>
      <right style="dashDot">
        <color rgb="FF20304F"/>
      </right>
      <top style="thin">
        <color rgb="FF20304F"/>
      </top>
      <bottom style="dashDotDot">
        <color rgb="FF20304F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20304F"/>
      </left>
      <right/>
      <top style="medium">
        <color rgb="FF20304F"/>
      </top>
      <bottom style="medium">
        <color rgb="FF20304F"/>
      </bottom>
      <diagonal/>
    </border>
    <border>
      <left/>
      <right/>
      <top style="medium">
        <color rgb="FF20304F"/>
      </top>
      <bottom style="medium">
        <color rgb="FF20304F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double">
        <color rgb="FF000000"/>
      </top>
      <bottom/>
      <diagonal/>
    </border>
    <border>
      <left style="dotted">
        <color indexed="64"/>
      </left>
      <right style="dotted">
        <color indexed="64"/>
      </right>
      <top style="double">
        <color rgb="FF000000"/>
      </top>
      <bottom/>
      <diagonal/>
    </border>
    <border>
      <left/>
      <right style="dotted">
        <color indexed="64"/>
      </right>
      <top/>
      <bottom style="thin">
        <color rgb="FF000000"/>
      </bottom>
      <diagonal/>
    </border>
    <border>
      <left style="dotted">
        <color indexed="64"/>
      </left>
      <right style="dotted">
        <color indexed="64"/>
      </right>
      <top/>
      <bottom style="thin">
        <color rgb="FF000000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rgb="FF20304F"/>
      </bottom>
      <diagonal/>
    </border>
    <border>
      <left style="dotted">
        <color indexed="64"/>
      </left>
      <right style="dotted">
        <color indexed="64"/>
      </right>
      <top/>
      <bottom style="medium">
        <color rgb="FF20304F"/>
      </bottom>
      <diagonal/>
    </border>
    <border>
      <left/>
      <right/>
      <top/>
      <bottom style="thin">
        <color auto="1"/>
      </bottom>
      <diagonal/>
    </border>
    <border>
      <left/>
      <right style="dotted">
        <color rgb="FF4472C4"/>
      </right>
      <top style="dotted">
        <color rgb="FF4472C4"/>
      </top>
      <bottom style="thin">
        <color auto="1"/>
      </bottom>
      <diagonal/>
    </border>
    <border>
      <left style="dotted">
        <color rgb="FF4472C4"/>
      </left>
      <right style="dotted">
        <color rgb="FF4472C4"/>
      </right>
      <top style="dotted">
        <color rgb="FF4472C4"/>
      </top>
      <bottom style="thin">
        <color auto="1"/>
      </bottom>
      <diagonal/>
    </border>
    <border>
      <left style="dotted">
        <color rgb="FF4472C4"/>
      </left>
      <right/>
      <top style="dotted">
        <color rgb="FF4472C4"/>
      </top>
      <bottom style="thin">
        <color auto="1"/>
      </bottom>
      <diagonal/>
    </border>
    <border>
      <left/>
      <right style="dotted">
        <color rgb="FF20304F"/>
      </right>
      <top/>
      <bottom/>
      <diagonal/>
    </border>
    <border>
      <left style="dotted">
        <color rgb="FF20304F"/>
      </left>
      <right style="dotted">
        <color rgb="FF20304F"/>
      </right>
      <top/>
      <bottom/>
      <diagonal/>
    </border>
    <border>
      <left/>
      <right style="thin">
        <color rgb="FF20304F"/>
      </right>
      <top/>
      <bottom style="medium">
        <color rgb="FF20304F"/>
      </bottom>
      <diagonal/>
    </border>
    <border>
      <left/>
      <right style="thin">
        <color rgb="FF000000"/>
      </right>
      <top/>
      <bottom style="thin">
        <color rgb="FF20304F"/>
      </bottom>
      <diagonal/>
    </border>
  </borders>
  <cellStyleXfs count="1">
    <xf numFmtId="0" fontId="0" fillId="0" borderId="0"/>
  </cellStyleXfs>
  <cellXfs count="25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>
      <alignment wrapText="1"/>
    </xf>
    <xf numFmtId="0" fontId="7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>
      <alignment horizontal="left"/>
    </xf>
    <xf numFmtId="3" fontId="7" fillId="0" borderId="0" xfId="0" applyNumberFormat="1" applyFont="1"/>
    <xf numFmtId="0" fontId="7" fillId="0" borderId="0" xfId="0" applyFont="1"/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7" fillId="0" borderId="10" xfId="0" applyFont="1" applyBorder="1" applyAlignment="1"/>
    <xf numFmtId="0" fontId="7" fillId="0" borderId="11" xfId="0" applyFont="1" applyBorder="1" applyAlignment="1"/>
    <xf numFmtId="0" fontId="7" fillId="0" borderId="12" xfId="0" applyFont="1" applyBorder="1" applyAlignment="1"/>
    <xf numFmtId="3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168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67" fontId="7" fillId="0" borderId="12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7" fillId="0" borderId="13" xfId="0" applyFont="1" applyBorder="1" applyAlignment="1"/>
    <xf numFmtId="0" fontId="6" fillId="0" borderId="7" xfId="0" applyFont="1" applyBorder="1" applyAlignment="1">
      <alignment horizontal="center"/>
    </xf>
    <xf numFmtId="0" fontId="10" fillId="0" borderId="17" xfId="0" applyFont="1" applyBorder="1"/>
    <xf numFmtId="0" fontId="2" fillId="0" borderId="0" xfId="0" applyFont="1" applyBorder="1"/>
    <xf numFmtId="0" fontId="1" fillId="0" borderId="0" xfId="0" applyFont="1" applyBorder="1" applyAlignment="1"/>
    <xf numFmtId="0" fontId="7" fillId="0" borderId="0" xfId="0" applyFont="1" applyBorder="1" applyAlignment="1"/>
    <xf numFmtId="0" fontId="1" fillId="0" borderId="19" xfId="0" applyFont="1" applyBorder="1" applyAlignment="1"/>
    <xf numFmtId="0" fontId="1" fillId="0" borderId="20" xfId="0" applyFont="1" applyBorder="1" applyAlignment="1"/>
    <xf numFmtId="0" fontId="1" fillId="0" borderId="18" xfId="0" applyFont="1" applyBorder="1" applyAlignment="1"/>
    <xf numFmtId="0" fontId="7" fillId="0" borderId="19" xfId="0" applyFont="1" applyBorder="1" applyAlignment="1"/>
    <xf numFmtId="0" fontId="7" fillId="0" borderId="21" xfId="0" applyFont="1" applyBorder="1" applyAlignment="1"/>
    <xf numFmtId="0" fontId="7" fillId="0" borderId="22" xfId="0" applyFont="1" applyBorder="1" applyAlignment="1"/>
    <xf numFmtId="0" fontId="1" fillId="0" borderId="23" xfId="0" applyFont="1" applyBorder="1" applyAlignment="1"/>
    <xf numFmtId="0" fontId="1" fillId="0" borderId="24" xfId="0" applyFont="1" applyBorder="1" applyAlignment="1"/>
    <xf numFmtId="0" fontId="5" fillId="4" borderId="25" xfId="0" applyFont="1" applyFill="1" applyBorder="1" applyAlignment="1">
      <alignment horizontal="right" indent="1"/>
    </xf>
    <xf numFmtId="0" fontId="2" fillId="0" borderId="18" xfId="0" applyFont="1" applyBorder="1"/>
    <xf numFmtId="0" fontId="5" fillId="4" borderId="26" xfId="0" applyFont="1" applyFill="1" applyBorder="1" applyAlignment="1">
      <alignment horizontal="right" indent="1"/>
    </xf>
    <xf numFmtId="164" fontId="10" fillId="0" borderId="14" xfId="0" applyNumberFormat="1" applyFont="1" applyBorder="1" applyAlignment="1">
      <alignment horizontal="center"/>
    </xf>
    <xf numFmtId="164" fontId="10" fillId="0" borderId="15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0" fontId="6" fillId="3" borderId="1" xfId="0" applyFont="1" applyFill="1" applyBorder="1"/>
    <xf numFmtId="0" fontId="6" fillId="0" borderId="27" xfId="0" applyFont="1" applyBorder="1"/>
    <xf numFmtId="0" fontId="6" fillId="0" borderId="28" xfId="0" applyFont="1" applyBorder="1"/>
    <xf numFmtId="0" fontId="6" fillId="0" borderId="32" xfId="0" applyFont="1" applyBorder="1"/>
    <xf numFmtId="0" fontId="13" fillId="0" borderId="0" xfId="0" applyFont="1" applyAlignment="1">
      <alignment horizontal="center"/>
    </xf>
    <xf numFmtId="0" fontId="13" fillId="0" borderId="0" xfId="0" applyFont="1" applyAlignment="1"/>
    <xf numFmtId="164" fontId="13" fillId="0" borderId="0" xfId="0" applyNumberFormat="1" applyFont="1" applyAlignment="1">
      <alignment horizontal="center"/>
    </xf>
    <xf numFmtId="0" fontId="15" fillId="3" borderId="6" xfId="0" applyFont="1" applyFill="1" applyBorder="1" applyAlignment="1">
      <alignment horizontal="left" vertical="center"/>
    </xf>
    <xf numFmtId="0" fontId="16" fillId="5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/>
    </xf>
    <xf numFmtId="0" fontId="17" fillId="3" borderId="0" xfId="0" applyFont="1" applyFill="1" applyAlignment="1">
      <alignment horizontal="center"/>
    </xf>
    <xf numFmtId="0" fontId="17" fillId="3" borderId="0" xfId="0" applyFont="1" applyFill="1" applyAlignment="1"/>
    <xf numFmtId="0" fontId="18" fillId="0" borderId="0" xfId="0" applyFont="1" applyFill="1"/>
    <xf numFmtId="0" fontId="19" fillId="0" borderId="0" xfId="0" applyFont="1" applyFill="1" applyAlignment="1"/>
    <xf numFmtId="0" fontId="22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left" vertical="center"/>
    </xf>
    <xf numFmtId="0" fontId="13" fillId="0" borderId="34" xfId="0" applyFont="1" applyBorder="1" applyAlignment="1"/>
    <xf numFmtId="0" fontId="13" fillId="0" borderId="34" xfId="0" applyFont="1" applyBorder="1" applyAlignment="1">
      <alignment horizontal="center"/>
    </xf>
    <xf numFmtId="0" fontId="20" fillId="7" borderId="33" xfId="0" applyFont="1" applyFill="1" applyBorder="1" applyAlignment="1">
      <alignment vertical="center"/>
    </xf>
    <xf numFmtId="0" fontId="21" fillId="7" borderId="33" xfId="0" applyFont="1" applyFill="1" applyBorder="1" applyAlignment="1">
      <alignment horizontal="center" vertical="center"/>
    </xf>
    <xf numFmtId="0" fontId="21" fillId="7" borderId="33" xfId="0" applyFont="1" applyFill="1" applyBorder="1" applyAlignment="1">
      <alignment vertical="center"/>
    </xf>
    <xf numFmtId="0" fontId="24" fillId="0" borderId="3" xfId="0" applyFont="1" applyBorder="1"/>
    <xf numFmtId="164" fontId="24" fillId="0" borderId="3" xfId="0" applyNumberFormat="1" applyFont="1" applyBorder="1" applyAlignment="1">
      <alignment horizontal="center"/>
    </xf>
    <xf numFmtId="0" fontId="25" fillId="0" borderId="0" xfId="0" applyFont="1" applyAlignment="1"/>
    <xf numFmtId="0" fontId="24" fillId="8" borderId="3" xfId="0" applyFont="1" applyFill="1" applyBorder="1"/>
    <xf numFmtId="164" fontId="24" fillId="8" borderId="3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/>
    <xf numFmtId="1" fontId="25" fillId="0" borderId="0" xfId="0" applyNumberFormat="1" applyFont="1" applyAlignment="1">
      <alignment horizontal="center"/>
    </xf>
    <xf numFmtId="164" fontId="25" fillId="0" borderId="0" xfId="0" applyNumberFormat="1" applyFont="1" applyAlignment="1">
      <alignment horizontal="center"/>
    </xf>
    <xf numFmtId="164" fontId="25" fillId="0" borderId="4" xfId="0" applyNumberFormat="1" applyFont="1" applyBorder="1"/>
    <xf numFmtId="0" fontId="25" fillId="0" borderId="4" xfId="0" applyFont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7" fillId="3" borderId="35" xfId="0" applyFont="1" applyFill="1" applyBorder="1" applyAlignment="1">
      <alignment vertical="center"/>
    </xf>
    <xf numFmtId="164" fontId="27" fillId="3" borderId="36" xfId="0" applyNumberFormat="1" applyFont="1" applyFill="1" applyBorder="1" applyAlignment="1">
      <alignment horizontal="center" vertical="center"/>
    </xf>
    <xf numFmtId="0" fontId="24" fillId="3" borderId="36" xfId="0" applyFont="1" applyFill="1" applyBorder="1" applyAlignment="1">
      <alignment vertical="center"/>
    </xf>
    <xf numFmtId="0" fontId="25" fillId="3" borderId="36" xfId="0" applyFont="1" applyFill="1" applyBorder="1" applyAlignment="1">
      <alignment vertical="center"/>
    </xf>
    <xf numFmtId="0" fontId="28" fillId="5" borderId="0" xfId="0" applyFont="1" applyFill="1" applyAlignment="1">
      <alignment vertical="center"/>
    </xf>
    <xf numFmtId="0" fontId="29" fillId="5" borderId="0" xfId="0" applyFont="1" applyFill="1" applyAlignment="1">
      <alignment horizontal="center" vertical="center" wrapText="1"/>
    </xf>
    <xf numFmtId="0" fontId="29" fillId="5" borderId="0" xfId="0" applyFont="1" applyFill="1" applyAlignment="1">
      <alignment horizontal="center" vertical="center"/>
    </xf>
    <xf numFmtId="0" fontId="29" fillId="5" borderId="0" xfId="0" applyFont="1" applyFill="1" applyAlignment="1">
      <alignment vertical="center"/>
    </xf>
    <xf numFmtId="0" fontId="25" fillId="0" borderId="0" xfId="0" applyFont="1" applyBorder="1" applyAlignment="1">
      <alignment horizontal="center"/>
    </xf>
    <xf numFmtId="0" fontId="27" fillId="3" borderId="37" xfId="0" applyFont="1" applyFill="1" applyBorder="1" applyAlignment="1">
      <alignment vertical="center"/>
    </xf>
    <xf numFmtId="164" fontId="27" fillId="3" borderId="38" xfId="0" applyNumberFormat="1" applyFont="1" applyFill="1" applyBorder="1" applyAlignment="1">
      <alignment horizontal="center" vertical="center" wrapText="1"/>
    </xf>
    <xf numFmtId="0" fontId="27" fillId="3" borderId="38" xfId="0" applyFont="1" applyFill="1" applyBorder="1" applyAlignment="1">
      <alignment vertical="center"/>
    </xf>
    <xf numFmtId="0" fontId="25" fillId="3" borderId="38" xfId="0" applyFont="1" applyFill="1" applyBorder="1" applyAlignment="1">
      <alignment vertical="center"/>
    </xf>
    <xf numFmtId="164" fontId="24" fillId="10" borderId="3" xfId="0" applyNumberFormat="1" applyFont="1" applyFill="1" applyBorder="1" applyAlignment="1">
      <alignment horizontal="center"/>
    </xf>
    <xf numFmtId="164" fontId="25" fillId="8" borderId="4" xfId="0" applyNumberFormat="1" applyFont="1" applyFill="1" applyBorder="1"/>
    <xf numFmtId="0" fontId="25" fillId="8" borderId="4" xfId="0" applyFont="1" applyFill="1" applyBorder="1" applyAlignment="1">
      <alignment horizontal="center"/>
    </xf>
    <xf numFmtId="0" fontId="25" fillId="0" borderId="39" xfId="0" applyFont="1" applyBorder="1" applyAlignment="1"/>
    <xf numFmtId="0" fontId="25" fillId="0" borderId="39" xfId="0" applyFont="1" applyBorder="1" applyAlignment="1">
      <alignment horizontal="center"/>
    </xf>
    <xf numFmtId="0" fontId="25" fillId="0" borderId="40" xfId="0" applyFont="1" applyBorder="1"/>
    <xf numFmtId="1" fontId="25" fillId="0" borderId="39" xfId="0" applyNumberFormat="1" applyFont="1" applyBorder="1" applyAlignment="1">
      <alignment horizontal="center"/>
    </xf>
    <xf numFmtId="164" fontId="25" fillId="0" borderId="39" xfId="0" applyNumberFormat="1" applyFont="1" applyBorder="1" applyAlignment="1">
      <alignment horizontal="center"/>
    </xf>
    <xf numFmtId="164" fontId="25" fillId="0" borderId="39" xfId="0" applyNumberFormat="1" applyFont="1" applyBorder="1"/>
    <xf numFmtId="0" fontId="24" fillId="8" borderId="41" xfId="0" applyFont="1" applyFill="1" applyBorder="1"/>
    <xf numFmtId="164" fontId="24" fillId="8" borderId="42" xfId="0" applyNumberFormat="1" applyFont="1" applyFill="1" applyBorder="1" applyAlignment="1">
      <alignment horizontal="center"/>
    </xf>
    <xf numFmtId="164" fontId="24" fillId="9" borderId="42" xfId="0" applyNumberFormat="1" applyFont="1" applyFill="1" applyBorder="1" applyAlignment="1">
      <alignment horizontal="center"/>
    </xf>
    <xf numFmtId="0" fontId="24" fillId="8" borderId="39" xfId="0" applyFont="1" applyFill="1" applyBorder="1"/>
    <xf numFmtId="0" fontId="25" fillId="8" borderId="39" xfId="0" applyFont="1" applyFill="1" applyBorder="1" applyAlignment="1"/>
    <xf numFmtId="1" fontId="24" fillId="8" borderId="40" xfId="0" applyNumberFormat="1" applyFont="1" applyFill="1" applyBorder="1"/>
    <xf numFmtId="1" fontId="24" fillId="8" borderId="39" xfId="0" applyNumberFormat="1" applyFont="1" applyFill="1" applyBorder="1" applyAlignment="1">
      <alignment horizontal="center"/>
    </xf>
    <xf numFmtId="1" fontId="24" fillId="8" borderId="39" xfId="0" applyNumberFormat="1" applyFont="1" applyFill="1" applyBorder="1"/>
    <xf numFmtId="3" fontId="25" fillId="0" borderId="39" xfId="0" applyNumberFormat="1" applyFont="1" applyBorder="1" applyAlignment="1">
      <alignment horizontal="center"/>
    </xf>
    <xf numFmtId="164" fontId="25" fillId="0" borderId="43" xfId="0" applyNumberFormat="1" applyFont="1" applyBorder="1"/>
    <xf numFmtId="0" fontId="25" fillId="0" borderId="44" xfId="0" applyFont="1" applyBorder="1" applyAlignment="1">
      <alignment horizontal="center"/>
    </xf>
    <xf numFmtId="3" fontId="25" fillId="0" borderId="44" xfId="0" applyNumberFormat="1" applyFont="1" applyBorder="1" applyAlignment="1">
      <alignment horizontal="center"/>
    </xf>
    <xf numFmtId="164" fontId="25" fillId="0" borderId="44" xfId="0" applyNumberFormat="1" applyFont="1" applyBorder="1" applyAlignment="1">
      <alignment horizontal="center"/>
    </xf>
    <xf numFmtId="165" fontId="24" fillId="8" borderId="42" xfId="0" applyNumberFormat="1" applyFont="1" applyFill="1" applyBorder="1" applyAlignment="1">
      <alignment horizontal="center"/>
    </xf>
    <xf numFmtId="3" fontId="24" fillId="8" borderId="40" xfId="0" applyNumberFormat="1" applyFont="1" applyFill="1" applyBorder="1"/>
    <xf numFmtId="3" fontId="24" fillId="8" borderId="39" xfId="0" applyNumberFormat="1" applyFont="1" applyFill="1" applyBorder="1" applyAlignment="1">
      <alignment horizontal="center"/>
    </xf>
    <xf numFmtId="165" fontId="25" fillId="0" borderId="39" xfId="0" applyNumberFormat="1" applyFont="1" applyBorder="1" applyAlignment="1">
      <alignment horizontal="center"/>
    </xf>
    <xf numFmtId="0" fontId="25" fillId="0" borderId="39" xfId="0" applyFont="1" applyBorder="1"/>
    <xf numFmtId="2" fontId="24" fillId="8" borderId="39" xfId="0" applyNumberFormat="1" applyFont="1" applyFill="1" applyBorder="1" applyAlignment="1">
      <alignment horizontal="center"/>
    </xf>
    <xf numFmtId="0" fontId="24" fillId="0" borderId="40" xfId="0" applyFont="1" applyBorder="1"/>
    <xf numFmtId="0" fontId="25" fillId="0" borderId="45" xfId="0" applyFont="1" applyBorder="1" applyAlignment="1"/>
    <xf numFmtId="0" fontId="25" fillId="0" borderId="46" xfId="0" applyFont="1" applyBorder="1" applyAlignment="1">
      <alignment horizontal="center"/>
    </xf>
    <xf numFmtId="0" fontId="25" fillId="0" borderId="46" xfId="0" applyFont="1" applyBorder="1" applyAlignment="1"/>
    <xf numFmtId="0" fontId="25" fillId="0" borderId="13" xfId="0" applyFont="1" applyBorder="1" applyAlignment="1"/>
    <xf numFmtId="0" fontId="25" fillId="0" borderId="0" xfId="0" applyFont="1" applyBorder="1"/>
    <xf numFmtId="0" fontId="25" fillId="0" borderId="0" xfId="0" applyFont="1" applyBorder="1" applyAlignment="1">
      <alignment horizontal="center" wrapText="1"/>
    </xf>
    <xf numFmtId="0" fontId="25" fillId="2" borderId="0" xfId="0" applyFont="1" applyFill="1" applyBorder="1" applyAlignment="1">
      <alignment horizontal="center" wrapText="1"/>
    </xf>
    <xf numFmtId="0" fontId="25" fillId="0" borderId="0" xfId="0" applyFont="1" applyBorder="1" applyAlignment="1"/>
    <xf numFmtId="0" fontId="24" fillId="8" borderId="0" xfId="0" applyFont="1" applyFill="1" applyBorder="1"/>
    <xf numFmtId="0" fontId="25" fillId="8" borderId="0" xfId="0" applyFont="1" applyFill="1" applyBorder="1" applyAlignment="1"/>
    <xf numFmtId="0" fontId="26" fillId="0" borderId="0" xfId="0" applyFont="1" applyBorder="1"/>
    <xf numFmtId="0" fontId="25" fillId="0" borderId="0" xfId="0" applyFont="1" applyBorder="1" applyAlignment="1">
      <alignment horizontal="right"/>
    </xf>
    <xf numFmtId="0" fontId="24" fillId="0" borderId="0" xfId="0" applyFont="1" applyBorder="1"/>
    <xf numFmtId="0" fontId="25" fillId="8" borderId="0" xfId="0" applyFont="1" applyFill="1" applyBorder="1"/>
    <xf numFmtId="0" fontId="25" fillId="0" borderId="13" xfId="0" applyFont="1" applyBorder="1"/>
    <xf numFmtId="0" fontId="26" fillId="6" borderId="48" xfId="0" applyFont="1" applyFill="1" applyBorder="1" applyAlignment="1">
      <alignment horizontal="center"/>
    </xf>
    <xf numFmtId="0" fontId="25" fillId="6" borderId="39" xfId="0" applyFont="1" applyFill="1" applyBorder="1" applyAlignment="1">
      <alignment horizontal="center"/>
    </xf>
    <xf numFmtId="1" fontId="25" fillId="6" borderId="39" xfId="0" applyNumberFormat="1" applyFont="1" applyFill="1" applyBorder="1" applyAlignment="1">
      <alignment horizontal="center"/>
    </xf>
    <xf numFmtId="164" fontId="25" fillId="6" borderId="39" xfId="0" applyNumberFormat="1" applyFont="1" applyFill="1" applyBorder="1" applyAlignment="1">
      <alignment horizontal="center"/>
    </xf>
    <xf numFmtId="0" fontId="26" fillId="3" borderId="47" xfId="0" applyFont="1" applyFill="1" applyBorder="1"/>
    <xf numFmtId="0" fontId="26" fillId="3" borderId="48" xfId="0" applyFont="1" applyFill="1" applyBorder="1" applyAlignment="1">
      <alignment horizontal="center"/>
    </xf>
    <xf numFmtId="0" fontId="26" fillId="11" borderId="48" xfId="0" applyFont="1" applyFill="1" applyBorder="1" applyAlignment="1">
      <alignment horizontal="center"/>
    </xf>
    <xf numFmtId="0" fontId="24" fillId="3" borderId="48" xfId="0" applyFont="1" applyFill="1" applyBorder="1" applyAlignment="1">
      <alignment horizontal="center"/>
    </xf>
    <xf numFmtId="0" fontId="25" fillId="3" borderId="48" xfId="0" applyFont="1" applyFill="1" applyBorder="1" applyAlignment="1"/>
    <xf numFmtId="0" fontId="26" fillId="3" borderId="13" xfId="0" applyFont="1" applyFill="1" applyBorder="1"/>
    <xf numFmtId="0" fontId="26" fillId="3" borderId="13" xfId="0" applyFont="1" applyFill="1" applyBorder="1" applyAlignment="1">
      <alignment horizontal="center"/>
    </xf>
    <xf numFmtId="0" fontId="26" fillId="11" borderId="13" xfId="0" applyFont="1" applyFill="1" applyBorder="1" applyAlignment="1">
      <alignment horizontal="center"/>
    </xf>
    <xf numFmtId="0" fontId="24" fillId="3" borderId="13" xfId="0" applyFont="1" applyFill="1" applyBorder="1" applyAlignment="1">
      <alignment horizontal="center"/>
    </xf>
    <xf numFmtId="0" fontId="25" fillId="3" borderId="13" xfId="0" applyFont="1" applyFill="1" applyBorder="1" applyAlignment="1"/>
    <xf numFmtId="0" fontId="24" fillId="3" borderId="30" xfId="0" applyFont="1" applyFill="1" applyBorder="1" applyAlignment="1">
      <alignment horizontal="center" vertical="center" wrapText="1"/>
    </xf>
    <xf numFmtId="0" fontId="25" fillId="3" borderId="30" xfId="0" applyFont="1" applyFill="1" applyBorder="1" applyAlignment="1">
      <alignment horizontal="center" vertical="center" wrapText="1"/>
    </xf>
    <xf numFmtId="0" fontId="25" fillId="3" borderId="3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1" fillId="5" borderId="13" xfId="0" applyFont="1" applyFill="1" applyBorder="1" applyAlignment="1">
      <alignment vertical="center"/>
    </xf>
    <xf numFmtId="0" fontId="30" fillId="5" borderId="13" xfId="0" applyFont="1" applyFill="1" applyBorder="1" applyAlignment="1">
      <alignment vertical="center"/>
    </xf>
    <xf numFmtId="0" fontId="31" fillId="5" borderId="14" xfId="0" applyFont="1" applyFill="1" applyBorder="1" applyAlignment="1">
      <alignment vertical="center"/>
    </xf>
    <xf numFmtId="0" fontId="31" fillId="5" borderId="15" xfId="0" applyFont="1" applyFill="1" applyBorder="1" applyAlignment="1">
      <alignment vertical="center"/>
    </xf>
    <xf numFmtId="0" fontId="31" fillId="5" borderId="16" xfId="0" applyFont="1" applyFill="1" applyBorder="1" applyAlignment="1">
      <alignment vertical="center"/>
    </xf>
    <xf numFmtId="164" fontId="31" fillId="5" borderId="14" xfId="0" applyNumberFormat="1" applyFont="1" applyFill="1" applyBorder="1" applyAlignment="1">
      <alignment vertical="center"/>
    </xf>
    <xf numFmtId="0" fontId="7" fillId="0" borderId="49" xfId="0" applyFont="1" applyBorder="1" applyAlignment="1">
      <alignment horizontal="left"/>
    </xf>
    <xf numFmtId="164" fontId="7" fillId="0" borderId="50" xfId="0" applyNumberFormat="1" applyFont="1" applyBorder="1" applyAlignment="1">
      <alignment horizontal="center"/>
    </xf>
    <xf numFmtId="164" fontId="7" fillId="0" borderId="51" xfId="0" applyNumberFormat="1" applyFont="1" applyBorder="1" applyAlignment="1">
      <alignment horizontal="center"/>
    </xf>
    <xf numFmtId="164" fontId="7" fillId="0" borderId="52" xfId="0" applyNumberFormat="1" applyFont="1" applyBorder="1" applyAlignment="1">
      <alignment horizontal="center"/>
    </xf>
    <xf numFmtId="0" fontId="7" fillId="0" borderId="49" xfId="0" applyFont="1" applyBorder="1" applyAlignment="1"/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165" fontId="7" fillId="0" borderId="51" xfId="0" applyNumberFormat="1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166" fontId="7" fillId="0" borderId="51" xfId="0" applyNumberFormat="1" applyFont="1" applyBorder="1" applyAlignment="1">
      <alignment horizontal="center"/>
    </xf>
    <xf numFmtId="3" fontId="7" fillId="0" borderId="52" xfId="0" applyNumberFormat="1" applyFont="1" applyBorder="1" applyAlignment="1">
      <alignment horizontal="center"/>
    </xf>
    <xf numFmtId="3" fontId="7" fillId="0" borderId="51" xfId="0" applyNumberFormat="1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7" fillId="3" borderId="0" xfId="0" applyFont="1" applyFill="1" applyAlignment="1"/>
    <xf numFmtId="0" fontId="32" fillId="3" borderId="0" xfId="0" applyFont="1" applyFill="1" applyAlignment="1">
      <alignment vertical="center"/>
    </xf>
    <xf numFmtId="0" fontId="33" fillId="3" borderId="0" xfId="0" applyFont="1" applyFill="1" applyAlignment="1">
      <alignment horizontal="center" vertical="center"/>
    </xf>
    <xf numFmtId="0" fontId="33" fillId="3" borderId="0" xfId="0" applyFont="1" applyFill="1" applyAlignment="1">
      <alignment vertical="center"/>
    </xf>
    <xf numFmtId="0" fontId="20" fillId="7" borderId="17" xfId="0" applyFont="1" applyFill="1" applyBorder="1" applyAlignment="1">
      <alignment vertical="center"/>
    </xf>
    <xf numFmtId="0" fontId="21" fillId="7" borderId="17" xfId="0" applyFont="1" applyFill="1" applyBorder="1" applyAlignment="1">
      <alignment horizontal="center" vertical="center"/>
    </xf>
    <xf numFmtId="0" fontId="21" fillId="7" borderId="17" xfId="0" applyFont="1" applyFill="1" applyBorder="1" applyAlignment="1">
      <alignment vertical="center"/>
    </xf>
    <xf numFmtId="0" fontId="7" fillId="12" borderId="2" xfId="0" applyFont="1" applyFill="1" applyBorder="1" applyAlignment="1">
      <alignment horizontal="center"/>
    </xf>
    <xf numFmtId="0" fontId="7" fillId="8" borderId="0" xfId="0" applyFont="1" applyFill="1" applyAlignment="1"/>
    <xf numFmtId="0" fontId="7" fillId="12" borderId="2" xfId="0" applyFont="1" applyFill="1" applyBorder="1" applyAlignment="1">
      <alignment horizontal="center" wrapText="1"/>
    </xf>
    <xf numFmtId="0" fontId="25" fillId="0" borderId="53" xfId="0" applyFont="1" applyBorder="1" applyAlignment="1">
      <alignment horizontal="center"/>
    </xf>
    <xf numFmtId="164" fontId="25" fillId="0" borderId="54" xfId="0" applyNumberFormat="1" applyFont="1" applyBorder="1" applyAlignment="1">
      <alignment horizontal="center"/>
    </xf>
    <xf numFmtId="164" fontId="25" fillId="0" borderId="54" xfId="0" applyNumberFormat="1" applyFont="1" applyBorder="1"/>
    <xf numFmtId="0" fontId="25" fillId="0" borderId="54" xfId="0" applyFont="1" applyBorder="1"/>
    <xf numFmtId="0" fontId="25" fillId="0" borderId="54" xfId="0" applyFont="1" applyBorder="1" applyAlignment="1"/>
    <xf numFmtId="164" fontId="25" fillId="0" borderId="54" xfId="0" applyNumberFormat="1" applyFont="1" applyBorder="1" applyAlignment="1">
      <alignment horizontal="center" wrapText="1"/>
    </xf>
    <xf numFmtId="0" fontId="14" fillId="0" borderId="53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3" fillId="0" borderId="54" xfId="0" applyFont="1" applyBorder="1" applyAlignment="1"/>
    <xf numFmtId="0" fontId="25" fillId="0" borderId="54" xfId="0" applyFont="1" applyBorder="1" applyAlignment="1">
      <alignment horizontal="center"/>
    </xf>
    <xf numFmtId="0" fontId="34" fillId="0" borderId="0" xfId="0" applyFont="1" applyAlignment="1"/>
    <xf numFmtId="2" fontId="25" fillId="0" borderId="0" xfId="0" applyNumberFormat="1" applyFont="1" applyAlignment="1">
      <alignment horizontal="center"/>
    </xf>
    <xf numFmtId="0" fontId="26" fillId="0" borderId="55" xfId="0" applyFont="1" applyBorder="1"/>
    <xf numFmtId="0" fontId="7" fillId="8" borderId="19" xfId="0" applyFont="1" applyFill="1" applyBorder="1"/>
    <xf numFmtId="0" fontId="35" fillId="5" borderId="13" xfId="0" applyFont="1" applyFill="1" applyBorder="1" applyAlignment="1">
      <alignment vertical="center"/>
    </xf>
    <xf numFmtId="3" fontId="7" fillId="8" borderId="18" xfId="0" applyNumberFormat="1" applyFont="1" applyFill="1" applyBorder="1" applyAlignment="1">
      <alignment horizontal="center" vertical="center"/>
    </xf>
    <xf numFmtId="164" fontId="9" fillId="8" borderId="56" xfId="0" applyNumberFormat="1" applyFont="1" applyFill="1" applyBorder="1" applyAlignment="1">
      <alignment horizontal="center" vertical="center"/>
    </xf>
    <xf numFmtId="164" fontId="7" fillId="8" borderId="18" xfId="0" applyNumberFormat="1" applyFont="1" applyFill="1" applyBorder="1" applyAlignment="1">
      <alignment horizontal="center" vertical="center"/>
    </xf>
    <xf numFmtId="0" fontId="9" fillId="8" borderId="56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0" fontId="7" fillId="0" borderId="18" xfId="0" quotePrefix="1" applyFont="1" applyBorder="1" applyAlignment="1">
      <alignment horizontal="center" vertical="center"/>
    </xf>
    <xf numFmtId="3" fontId="7" fillId="3" borderId="18" xfId="0" applyNumberFormat="1" applyFont="1" applyFill="1" applyBorder="1" applyAlignment="1">
      <alignment horizontal="center" vertical="center"/>
    </xf>
    <xf numFmtId="3" fontId="36" fillId="7" borderId="18" xfId="0" applyNumberFormat="1" applyFont="1" applyFill="1" applyBorder="1" applyAlignment="1">
      <alignment horizontal="center" vertical="center"/>
    </xf>
    <xf numFmtId="0" fontId="37" fillId="7" borderId="56" xfId="0" applyFont="1" applyFill="1" applyBorder="1" applyAlignment="1">
      <alignment horizontal="center" vertical="center"/>
    </xf>
    <xf numFmtId="164" fontId="7" fillId="8" borderId="0" xfId="0" applyNumberFormat="1" applyFont="1" applyFill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/>
    </xf>
    <xf numFmtId="0" fontId="36" fillId="7" borderId="0" xfId="0" applyFont="1" applyFill="1" applyAlignment="1">
      <alignment horizontal="center" vertical="center"/>
    </xf>
    <xf numFmtId="0" fontId="37" fillId="7" borderId="5" xfId="0" applyFont="1" applyFill="1" applyBorder="1" applyAlignment="1">
      <alignment horizontal="center" vertical="center"/>
    </xf>
    <xf numFmtId="164" fontId="36" fillId="7" borderId="18" xfId="0" applyNumberFormat="1" applyFont="1" applyFill="1" applyBorder="1" applyAlignment="1">
      <alignment horizontal="center" vertical="center"/>
    </xf>
    <xf numFmtId="0" fontId="37" fillId="7" borderId="18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left"/>
    </xf>
    <xf numFmtId="164" fontId="7" fillId="8" borderId="7" xfId="0" applyNumberFormat="1" applyFont="1" applyFill="1" applyBorder="1" applyAlignment="1">
      <alignment horizontal="center"/>
    </xf>
    <xf numFmtId="164" fontId="7" fillId="8" borderId="8" xfId="0" applyNumberFormat="1" applyFont="1" applyFill="1" applyBorder="1" applyAlignment="1">
      <alignment horizontal="center"/>
    </xf>
    <xf numFmtId="164" fontId="7" fillId="8" borderId="9" xfId="0" applyNumberFormat="1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</cellXfs>
  <cellStyles count="1">
    <cellStyle name="Normal" xfId="0" builtinId="0"/>
  </cellStyles>
  <dxfs count="37"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</dxfs>
  <tableStyles count="0" defaultTableStyle="TableStyleMedium2" defaultPivotStyle="PivotStyleLight16"/>
  <colors>
    <mruColors>
      <color rgb="FF20304F"/>
      <color rgb="FFF3F8FF"/>
      <color rgb="FF2281E0"/>
      <color rgb="FF62C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 algn="ctr" rtl="0">
              <a:defRPr/>
            </a:pPr>
            <a:r>
              <a:rPr lang="en-US"/>
              <a:t>New User Balance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546615787228647"/>
          <c:y val="0.14418540587831899"/>
          <c:w val="0.85037087421173374"/>
          <c:h val="0.544942813966435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1A31"/>
            </a:solidFill>
            <a:ln>
              <a:noFill/>
            </a:ln>
            <a:effectLst/>
          </c:spPr>
          <c:invertIfNegative val="0"/>
          <c:cat>
            <c:strRef>
              <c:f>'Graph Data &gt;&gt;'!$B$7:$B$25</c:f>
              <c:strCache>
                <c:ptCount val="19"/>
                <c:pt idx="0">
                  <c:v>Dragon Ball Z</c:v>
                </c:pt>
                <c:pt idx="1">
                  <c:v>Candy Crush Saga</c:v>
                </c:pt>
                <c:pt idx="2">
                  <c:v>Best Fiends</c:v>
                </c:pt>
                <c:pt idx="3">
                  <c:v>Genies &amp; Gems</c:v>
                </c:pt>
                <c:pt idx="4">
                  <c:v>Farm Heroes</c:v>
                </c:pt>
                <c:pt idx="5">
                  <c:v>Candy Crush Soda</c:v>
                </c:pt>
                <c:pt idx="6">
                  <c:v>Candy Crush Jelly</c:v>
                </c:pt>
                <c:pt idx="7">
                  <c:v>Sugar Smash</c:v>
                </c:pt>
                <c:pt idx="8">
                  <c:v>Farm Heroes Super</c:v>
                </c:pt>
                <c:pt idx="9">
                  <c:v>Blossom Blast</c:v>
                </c:pt>
                <c:pt idx="10">
                  <c:v>Fishdom</c:v>
                </c:pt>
                <c:pt idx="11">
                  <c:v>Cookie Jam Blast</c:v>
                </c:pt>
                <c:pt idx="12">
                  <c:v>Cookie Jam </c:v>
                </c:pt>
                <c:pt idx="13">
                  <c:v>Home Design Makeover</c:v>
                </c:pt>
                <c:pt idx="14">
                  <c:v>Cradle of Empires</c:v>
                </c:pt>
                <c:pt idx="15">
                  <c:v>WOZ Magic Match</c:v>
                </c:pt>
                <c:pt idx="16">
                  <c:v>Gardenscapes</c:v>
                </c:pt>
                <c:pt idx="17">
                  <c:v>Homescapes</c:v>
                </c:pt>
                <c:pt idx="18">
                  <c:v>Matchington Mansion</c:v>
                </c:pt>
              </c:strCache>
            </c:strRef>
          </c:cat>
          <c:val>
            <c:numRef>
              <c:f>'Graph Data &gt;&gt;'!$C$7:$C$25</c:f>
              <c:numCache>
                <c:formatCode>"$"#,##0.00</c:formatCode>
                <c:ptCount val="19"/>
                <c:pt idx="0">
                  <c:v>32.223144104803495</c:v>
                </c:pt>
                <c:pt idx="1">
                  <c:v>15.866666666666667</c:v>
                </c:pt>
                <c:pt idx="2">
                  <c:v>9.99</c:v>
                </c:pt>
                <c:pt idx="3">
                  <c:v>8.6</c:v>
                </c:pt>
                <c:pt idx="4">
                  <c:v>8.1999999999999993</c:v>
                </c:pt>
                <c:pt idx="5">
                  <c:v>7.8666666666666671</c:v>
                </c:pt>
                <c:pt idx="6">
                  <c:v>7.8666666666666671</c:v>
                </c:pt>
                <c:pt idx="7">
                  <c:v>7</c:v>
                </c:pt>
                <c:pt idx="8">
                  <c:v>6.8</c:v>
                </c:pt>
                <c:pt idx="9">
                  <c:v>6.2</c:v>
                </c:pt>
                <c:pt idx="10">
                  <c:v>4.9000000000000004</c:v>
                </c:pt>
                <c:pt idx="11">
                  <c:v>3.4</c:v>
                </c:pt>
                <c:pt idx="12">
                  <c:v>3</c:v>
                </c:pt>
                <c:pt idx="13">
                  <c:v>2.8709999999999996</c:v>
                </c:pt>
                <c:pt idx="14">
                  <c:v>2.3720238095238093</c:v>
                </c:pt>
                <c:pt idx="15">
                  <c:v>2.2000000000000002</c:v>
                </c:pt>
                <c:pt idx="16">
                  <c:v>1.9</c:v>
                </c:pt>
                <c:pt idx="17">
                  <c:v>1.9</c:v>
                </c:pt>
                <c:pt idx="18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A-40FD-A692-9762AE000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-1874799712"/>
        <c:axId val="-1874797664"/>
      </c:barChart>
      <c:catAx>
        <c:axId val="-187479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1874797664"/>
        <c:crosses val="autoZero"/>
        <c:auto val="1"/>
        <c:lblAlgn val="ctr"/>
        <c:lblOffset val="100"/>
        <c:noMultiLvlLbl val="0"/>
      </c:catAx>
      <c:valAx>
        <c:axId val="-18747976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Value Given upon Install</a:t>
                </a:r>
              </a:p>
            </c:rich>
          </c:tx>
          <c:layout>
            <c:manualLayout>
              <c:xMode val="edge"/>
              <c:yMode val="edge"/>
              <c:x val="5.1043912336726565E-3"/>
              <c:y val="0.1682201542988944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1874799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 sz="1600">
          <a:solidFill>
            <a:srgbClr val="20304F"/>
          </a:solidFill>
          <a:latin typeface="TT Norms" panose="02000503030000020003" pitchFamily="2" charset="77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 algn="ctr" rtl="0">
              <a:defRPr/>
            </a:pPr>
            <a:r>
              <a:rPr lang="en-US"/>
              <a:t>Daily Value (less W2E)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375312712558076"/>
          <c:y val="0.14418540587831899"/>
          <c:w val="0.86208390495843934"/>
          <c:h val="0.54494281396643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Data &gt;&gt;'!$D$6</c:f>
              <c:strCache>
                <c:ptCount val="1"/>
                <c:pt idx="0">
                  <c:v>Daily Value (less W2E)</c:v>
                </c:pt>
              </c:strCache>
            </c:strRef>
          </c:tx>
          <c:spPr>
            <a:solidFill>
              <a:srgbClr val="031A31"/>
            </a:solidFill>
            <a:ln>
              <a:noFill/>
            </a:ln>
            <a:effectLst/>
          </c:spPr>
          <c:invertIfNegative val="0"/>
          <c:cat>
            <c:strRef>
              <c:f>'Graph Data &gt;&gt;'!$B$7:$B$25</c:f>
              <c:strCache>
                <c:ptCount val="19"/>
                <c:pt idx="0">
                  <c:v>Dragon Ball Z</c:v>
                </c:pt>
                <c:pt idx="1">
                  <c:v>Candy Crush Saga</c:v>
                </c:pt>
                <c:pt idx="2">
                  <c:v>Best Fiends</c:v>
                </c:pt>
                <c:pt idx="3">
                  <c:v>Genies &amp; Gems</c:v>
                </c:pt>
                <c:pt idx="4">
                  <c:v>Farm Heroes</c:v>
                </c:pt>
                <c:pt idx="5">
                  <c:v>Candy Crush Soda</c:v>
                </c:pt>
                <c:pt idx="6">
                  <c:v>Candy Crush Jelly</c:v>
                </c:pt>
                <c:pt idx="7">
                  <c:v>Sugar Smash</c:v>
                </c:pt>
                <c:pt idx="8">
                  <c:v>Farm Heroes Super</c:v>
                </c:pt>
                <c:pt idx="9">
                  <c:v>Blossom Blast</c:v>
                </c:pt>
                <c:pt idx="10">
                  <c:v>Fishdom</c:v>
                </c:pt>
                <c:pt idx="11">
                  <c:v>Cookie Jam Blast</c:v>
                </c:pt>
                <c:pt idx="12">
                  <c:v>Cookie Jam </c:v>
                </c:pt>
                <c:pt idx="13">
                  <c:v>Home Design Makeover</c:v>
                </c:pt>
                <c:pt idx="14">
                  <c:v>Cradle of Empires</c:v>
                </c:pt>
                <c:pt idx="15">
                  <c:v>WOZ Magic Match</c:v>
                </c:pt>
                <c:pt idx="16">
                  <c:v>Gardenscapes</c:v>
                </c:pt>
                <c:pt idx="17">
                  <c:v>Homescapes</c:v>
                </c:pt>
                <c:pt idx="18">
                  <c:v>Matchington Mansion</c:v>
                </c:pt>
              </c:strCache>
            </c:strRef>
          </c:cat>
          <c:val>
            <c:numRef>
              <c:f>'Graph Data &gt;&gt;'!$D$7:$D$25</c:f>
              <c:numCache>
                <c:formatCode>0.00</c:formatCode>
                <c:ptCount val="19"/>
                <c:pt idx="0">
                  <c:v>9</c:v>
                </c:pt>
                <c:pt idx="1">
                  <c:v>31.733333333333331</c:v>
                </c:pt>
                <c:pt idx="2">
                  <c:v>10.701999999999998</c:v>
                </c:pt>
                <c:pt idx="3">
                  <c:v>16.64</c:v>
                </c:pt>
                <c:pt idx="4">
                  <c:v>7.6800000000000015</c:v>
                </c:pt>
                <c:pt idx="5">
                  <c:v>6.7288888888888883</c:v>
                </c:pt>
                <c:pt idx="6">
                  <c:v>4.8533333333333335</c:v>
                </c:pt>
                <c:pt idx="7">
                  <c:v>16</c:v>
                </c:pt>
                <c:pt idx="8">
                  <c:v>7.6800000000000015</c:v>
                </c:pt>
                <c:pt idx="9">
                  <c:v>3.8400000000000007</c:v>
                </c:pt>
                <c:pt idx="10">
                  <c:v>3.38</c:v>
                </c:pt>
                <c:pt idx="11">
                  <c:v>3.5066666666666668</c:v>
                </c:pt>
                <c:pt idx="12">
                  <c:v>3.746666666666667</c:v>
                </c:pt>
                <c:pt idx="13">
                  <c:v>0.17819999999999997</c:v>
                </c:pt>
                <c:pt idx="14">
                  <c:v>9.5606040100250631</c:v>
                </c:pt>
                <c:pt idx="15">
                  <c:v>5.8066666666666666</c:v>
                </c:pt>
                <c:pt idx="16">
                  <c:v>4.5933333333333337</c:v>
                </c:pt>
                <c:pt idx="17">
                  <c:v>10.239999999999998</c:v>
                </c:pt>
                <c:pt idx="18">
                  <c:v>2.7966666666666669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A-40FD-A692-9762AE000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-1874799712"/>
        <c:axId val="-1874797664"/>
      </c:barChart>
      <c:catAx>
        <c:axId val="-187479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1874797664"/>
        <c:crosses val="autoZero"/>
        <c:auto val="1"/>
        <c:lblAlgn val="ctr"/>
        <c:lblOffset val="100"/>
        <c:noMultiLvlLbl val="0"/>
      </c:catAx>
      <c:valAx>
        <c:axId val="-18747976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Value Given to Players Daily</a:t>
                </a:r>
              </a:p>
            </c:rich>
          </c:tx>
          <c:layout>
            <c:manualLayout>
              <c:xMode val="edge"/>
              <c:yMode val="edge"/>
              <c:x val="5.1043912336726565E-3"/>
              <c:y val="0.1682201542988944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1874799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 sz="1600">
          <a:solidFill>
            <a:srgbClr val="20304F"/>
          </a:solidFill>
          <a:latin typeface="TT Norms" panose="02000503030000020003" pitchFamily="2" charset="77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 algn="ctr" rtl="0">
              <a:defRPr/>
            </a:pPr>
            <a:r>
              <a:rPr lang="en-US"/>
              <a:t>Primary Currency Conversion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83944155589629"/>
          <c:y val="0.14418540587831899"/>
          <c:w val="0.84744261652505748"/>
          <c:h val="0.544942813966435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1A31"/>
            </a:solidFill>
            <a:ln>
              <a:noFill/>
            </a:ln>
            <a:effectLst/>
          </c:spPr>
          <c:invertIfNegative val="0"/>
          <c:cat>
            <c:strRef>
              <c:f>'Graph Data &gt;&gt;'!$B$7:$B$23</c:f>
              <c:strCache>
                <c:ptCount val="17"/>
                <c:pt idx="0">
                  <c:v>Dragon Ball Z</c:v>
                </c:pt>
                <c:pt idx="1">
                  <c:v>Candy Crush Saga</c:v>
                </c:pt>
                <c:pt idx="2">
                  <c:v>Best Fiends</c:v>
                </c:pt>
                <c:pt idx="3">
                  <c:v>Genies &amp; Gems</c:v>
                </c:pt>
                <c:pt idx="4">
                  <c:v>Farm Heroes</c:v>
                </c:pt>
                <c:pt idx="5">
                  <c:v>Candy Crush Soda</c:v>
                </c:pt>
                <c:pt idx="6">
                  <c:v>Candy Crush Jelly</c:v>
                </c:pt>
                <c:pt idx="7">
                  <c:v>Sugar Smash</c:v>
                </c:pt>
                <c:pt idx="8">
                  <c:v>Farm Heroes Super</c:v>
                </c:pt>
                <c:pt idx="9">
                  <c:v>Blossom Blast</c:v>
                </c:pt>
                <c:pt idx="10">
                  <c:v>Fishdom</c:v>
                </c:pt>
                <c:pt idx="11">
                  <c:v>Cookie Jam Blast</c:v>
                </c:pt>
                <c:pt idx="12">
                  <c:v>Cookie Jam </c:v>
                </c:pt>
                <c:pt idx="13">
                  <c:v>Home Design Makeover</c:v>
                </c:pt>
                <c:pt idx="14">
                  <c:v>Cradle of Empires</c:v>
                </c:pt>
                <c:pt idx="15">
                  <c:v>WOZ Magic Match</c:v>
                </c:pt>
                <c:pt idx="16">
                  <c:v>Gardenscapes</c:v>
                </c:pt>
              </c:strCache>
            </c:strRef>
          </c:cat>
          <c:val>
            <c:numRef>
              <c:f>'Graph Data &gt;&gt;'!$F$7:$F$24</c:f>
              <c:numCache>
                <c:formatCode>0</c:formatCode>
                <c:ptCount val="18"/>
                <c:pt idx="0">
                  <c:v>1</c:v>
                </c:pt>
                <c:pt idx="1">
                  <c:v>7.5</c:v>
                </c:pt>
                <c:pt idx="2">
                  <c:v>200</c:v>
                </c:pt>
                <c:pt idx="3">
                  <c:v>25</c:v>
                </c:pt>
                <c:pt idx="4">
                  <c:v>10</c:v>
                </c:pt>
                <c:pt idx="5">
                  <c:v>7.5</c:v>
                </c:pt>
                <c:pt idx="6">
                  <c:v>7.5</c:v>
                </c:pt>
                <c:pt idx="7">
                  <c:v>25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25</c:v>
                </c:pt>
                <c:pt idx="12">
                  <c:v>25</c:v>
                </c:pt>
                <c:pt idx="13">
                  <c:v>101.01010101010101</c:v>
                </c:pt>
                <c:pt idx="14">
                  <c:v>10</c:v>
                </c:pt>
                <c:pt idx="15">
                  <c:v>10</c:v>
                </c:pt>
                <c:pt idx="16">
                  <c:v>1000</c:v>
                </c:pt>
                <c:pt idx="17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A-40FD-A692-9762AE000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-1874799712"/>
        <c:axId val="-1874797664"/>
      </c:barChart>
      <c:catAx>
        <c:axId val="-187479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1874797664"/>
        <c:crosses val="autoZero"/>
        <c:auto val="1"/>
        <c:lblAlgn val="ctr"/>
        <c:lblOffset val="100"/>
        <c:noMultiLvlLbl val="0"/>
      </c:catAx>
      <c:valAx>
        <c:axId val="-18747976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Units of Primary Currency per $ Spent</a:t>
                </a:r>
              </a:p>
            </c:rich>
          </c:tx>
          <c:layout>
            <c:manualLayout>
              <c:xMode val="edge"/>
              <c:yMode val="edge"/>
              <c:x val="3.6402623903344445E-3"/>
              <c:y val="6.9230255308995459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1874799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 sz="1600">
          <a:solidFill>
            <a:srgbClr val="20304F"/>
          </a:solidFill>
          <a:latin typeface="TT Norms" panose="02000503030000020003" pitchFamily="2" charset="77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1371599</xdr:colOff>
      <xdr:row>0</xdr:row>
      <xdr:rowOff>15240</xdr:rowOff>
    </xdr:from>
    <xdr:to>
      <xdr:col>1</xdr:col>
      <xdr:colOff>0</xdr:colOff>
      <xdr:row>0</xdr:row>
      <xdr:rowOff>1127761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BC94D11-49C2-8D46-9789-2A0B5A158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599" y="15240"/>
          <a:ext cx="1854201" cy="11125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25400</xdr:rowOff>
    </xdr:from>
    <xdr:to>
      <xdr:col>0</xdr:col>
      <xdr:colOff>680027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4E09A7-7D63-1643-8C8A-5B129A072C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000"/>
        <a:stretch/>
      </xdr:blipFill>
      <xdr:spPr>
        <a:xfrm>
          <a:off x="88900" y="25400"/>
          <a:ext cx="591127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25400</xdr:rowOff>
    </xdr:from>
    <xdr:to>
      <xdr:col>0</xdr:col>
      <xdr:colOff>682983</xdr:colOff>
      <xdr:row>1</xdr:row>
      <xdr:rowOff>3048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17C4DC-BCE9-9640-AC59-C1F68953A4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000"/>
        <a:stretch/>
      </xdr:blipFill>
      <xdr:spPr>
        <a:xfrm>
          <a:off x="88900" y="25400"/>
          <a:ext cx="594083" cy="6126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25400</xdr:rowOff>
    </xdr:from>
    <xdr:to>
      <xdr:col>0</xdr:col>
      <xdr:colOff>682983</xdr:colOff>
      <xdr:row>1</xdr:row>
      <xdr:rowOff>3048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BA90EE-CDDC-1247-BA78-25F5E478D2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000"/>
        <a:stretch/>
      </xdr:blipFill>
      <xdr:spPr>
        <a:xfrm>
          <a:off x="88900" y="25400"/>
          <a:ext cx="594083" cy="6126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4100" cy="6286500"/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741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74100" cy="6286500"/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theme/themeOverride1.xml><?xml version="1.0" encoding="utf-8"?>
<a:themeOverride xmlns:a="http://schemas.openxmlformats.org/drawingml/2006/main">
  <a:clrScheme name="Entrepreneur - Coloured - Light">
    <a:dk1>
      <a:srgbClr val="7E7E7E"/>
    </a:dk1>
    <a:lt1>
      <a:srgbClr val="FFFFFF"/>
    </a:lt1>
    <a:dk2>
      <a:srgbClr val="041B31"/>
    </a:dk2>
    <a:lt2>
      <a:srgbClr val="FFFFFF"/>
    </a:lt2>
    <a:accent1>
      <a:srgbClr val="C42A13"/>
    </a:accent1>
    <a:accent2>
      <a:srgbClr val="F9711C"/>
    </a:accent2>
    <a:accent3>
      <a:srgbClr val="92AF27"/>
    </a:accent3>
    <a:accent4>
      <a:srgbClr val="38B28A"/>
    </a:accent4>
    <a:accent5>
      <a:srgbClr val="16749F"/>
    </a:accent5>
    <a:accent6>
      <a:srgbClr val="041B31"/>
    </a:accent6>
    <a:hlink>
      <a:srgbClr val="F33B48"/>
    </a:hlink>
    <a:folHlink>
      <a:srgbClr val="FFC000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Entrepreneur - Coloured - Light">
    <a:dk1>
      <a:srgbClr val="7E7E7E"/>
    </a:dk1>
    <a:lt1>
      <a:srgbClr val="FFFFFF"/>
    </a:lt1>
    <a:dk2>
      <a:srgbClr val="041B31"/>
    </a:dk2>
    <a:lt2>
      <a:srgbClr val="FFFFFF"/>
    </a:lt2>
    <a:accent1>
      <a:srgbClr val="C42A13"/>
    </a:accent1>
    <a:accent2>
      <a:srgbClr val="F9711C"/>
    </a:accent2>
    <a:accent3>
      <a:srgbClr val="92AF27"/>
    </a:accent3>
    <a:accent4>
      <a:srgbClr val="38B28A"/>
    </a:accent4>
    <a:accent5>
      <a:srgbClr val="16749F"/>
    </a:accent5>
    <a:accent6>
      <a:srgbClr val="041B31"/>
    </a:accent6>
    <a:hlink>
      <a:srgbClr val="F33B48"/>
    </a:hlink>
    <a:folHlink>
      <a:srgbClr val="FFC000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Entrepreneur - Coloured - Light">
    <a:dk1>
      <a:srgbClr val="7E7E7E"/>
    </a:dk1>
    <a:lt1>
      <a:srgbClr val="FFFFFF"/>
    </a:lt1>
    <a:dk2>
      <a:srgbClr val="041B31"/>
    </a:dk2>
    <a:lt2>
      <a:srgbClr val="FFFFFF"/>
    </a:lt2>
    <a:accent1>
      <a:srgbClr val="C42A13"/>
    </a:accent1>
    <a:accent2>
      <a:srgbClr val="F9711C"/>
    </a:accent2>
    <a:accent3>
      <a:srgbClr val="92AF27"/>
    </a:accent3>
    <a:accent4>
      <a:srgbClr val="38B28A"/>
    </a:accent4>
    <a:accent5>
      <a:srgbClr val="16749F"/>
    </a:accent5>
    <a:accent6>
      <a:srgbClr val="041B31"/>
    </a:accent6>
    <a:hlink>
      <a:srgbClr val="F33B48"/>
    </a:hlink>
    <a:folHlink>
      <a:srgbClr val="FFC000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4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E6" sqref="E6"/>
    </sheetView>
  </sheetViews>
  <sheetFormatPr baseColWidth="10" defaultColWidth="14.5" defaultRowHeight="15" customHeight="1"/>
  <cols>
    <col min="1" max="1" width="42.33203125" style="1" customWidth="1"/>
    <col min="2" max="2" width="23.6640625" style="1" customWidth="1"/>
    <col min="3" max="19" width="19.1640625" style="1" customWidth="1"/>
    <col min="20" max="20" width="22.6640625" style="1" customWidth="1"/>
    <col min="21" max="22" width="20.1640625" style="1" customWidth="1"/>
    <col min="23" max="16384" width="14.5" style="1"/>
  </cols>
  <sheetData>
    <row r="1" spans="1:26" s="77" customFormat="1" ht="100" customHeight="1">
      <c r="A1" s="75"/>
      <c r="B1" s="76" t="s">
        <v>222</v>
      </c>
    </row>
    <row r="2" spans="1:26" s="81" customFormat="1" ht="16">
      <c r="A2" s="80" t="s">
        <v>229</v>
      </c>
    </row>
    <row r="3" spans="1:26" ht="15.75" customHeight="1">
      <c r="A3" s="3"/>
      <c r="B3" s="52"/>
    </row>
    <row r="4" spans="1:26" s="6" customFormat="1" ht="15.75" customHeight="1">
      <c r="A4" s="57"/>
      <c r="B4" s="247" t="s">
        <v>223</v>
      </c>
      <c r="C4" s="248"/>
      <c r="D4" s="248"/>
      <c r="E4" s="248"/>
      <c r="F4" s="249"/>
      <c r="H4" s="53"/>
    </row>
    <row r="5" spans="1:26" s="6" customFormat="1" ht="15.75" customHeight="1">
      <c r="A5" s="57"/>
      <c r="B5" s="70" t="s">
        <v>3</v>
      </c>
      <c r="C5" s="71" t="s">
        <v>4</v>
      </c>
      <c r="D5" s="69" t="s">
        <v>5</v>
      </c>
      <c r="E5" s="58"/>
      <c r="F5" s="59"/>
    </row>
    <row r="6" spans="1:26" ht="15.75" customHeight="1">
      <c r="A6" s="54"/>
      <c r="B6" s="60" t="s">
        <v>6</v>
      </c>
      <c r="C6" s="62">
        <v>8</v>
      </c>
      <c r="D6" s="51" t="s">
        <v>7</v>
      </c>
      <c r="E6" s="52"/>
      <c r="F6" s="54"/>
    </row>
    <row r="7" spans="1:26" ht="15.75" customHeight="1">
      <c r="A7" s="54"/>
      <c r="B7" s="61" t="s">
        <v>8</v>
      </c>
      <c r="C7" s="64">
        <v>1</v>
      </c>
      <c r="D7" s="63" t="s">
        <v>11</v>
      </c>
      <c r="E7" s="56"/>
      <c r="F7" s="55"/>
    </row>
    <row r="8" spans="1:26" ht="15.75" customHeight="1">
      <c r="D8" s="2"/>
    </row>
    <row r="9" spans="1:26" s="177" customFormat="1" ht="16" customHeight="1" thickBot="1">
      <c r="A9" s="176" t="s">
        <v>12</v>
      </c>
    </row>
    <row r="10" spans="1:26" s="6" customFormat="1" ht="15.75" customHeight="1" thickBot="1">
      <c r="A10" s="68" t="s">
        <v>9</v>
      </c>
      <c r="B10" s="15" t="s">
        <v>10</v>
      </c>
      <c r="C10" s="16" t="s">
        <v>13</v>
      </c>
      <c r="D10" s="17" t="s">
        <v>14</v>
      </c>
      <c r="E10" s="17" t="s">
        <v>15</v>
      </c>
      <c r="F10" s="16" t="s">
        <v>16</v>
      </c>
      <c r="G10" s="16" t="s">
        <v>17</v>
      </c>
      <c r="H10" s="17" t="s">
        <v>18</v>
      </c>
      <c r="I10" s="17" t="s">
        <v>19</v>
      </c>
      <c r="J10" s="16" t="s">
        <v>20</v>
      </c>
      <c r="K10" s="18" t="s">
        <v>21</v>
      </c>
      <c r="L10" s="16" t="s">
        <v>22</v>
      </c>
      <c r="M10" s="16" t="s">
        <v>23</v>
      </c>
      <c r="N10" s="16" t="s">
        <v>24</v>
      </c>
      <c r="O10" s="18" t="s">
        <v>25</v>
      </c>
      <c r="P10" s="16" t="s">
        <v>26</v>
      </c>
      <c r="Q10" s="16" t="s">
        <v>27</v>
      </c>
      <c r="R10" s="16" t="s">
        <v>28</v>
      </c>
      <c r="S10" s="18" t="s">
        <v>29</v>
      </c>
      <c r="T10" s="19" t="s">
        <v>30</v>
      </c>
    </row>
    <row r="11" spans="1:26" s="6" customFormat="1" ht="39">
      <c r="A11" s="8" t="s">
        <v>49</v>
      </c>
      <c r="B11" s="20" t="s">
        <v>54</v>
      </c>
      <c r="C11" s="21" t="s">
        <v>56</v>
      </c>
      <c r="D11" s="21" t="s">
        <v>56</v>
      </c>
      <c r="E11" s="22" t="s">
        <v>57</v>
      </c>
      <c r="F11" s="21" t="s">
        <v>56</v>
      </c>
      <c r="G11" s="21" t="s">
        <v>59</v>
      </c>
      <c r="H11" s="22" t="s">
        <v>60</v>
      </c>
      <c r="I11" s="22" t="s">
        <v>57</v>
      </c>
      <c r="J11" s="21" t="s">
        <v>61</v>
      </c>
      <c r="K11" s="21" t="s">
        <v>62</v>
      </c>
      <c r="L11" s="21" t="s">
        <v>63</v>
      </c>
      <c r="M11" s="21" t="s">
        <v>64</v>
      </c>
      <c r="N11" s="21" t="s">
        <v>59</v>
      </c>
      <c r="O11" s="21" t="s">
        <v>65</v>
      </c>
      <c r="P11" s="21" t="s">
        <v>66</v>
      </c>
      <c r="Q11" s="21" t="s">
        <v>67</v>
      </c>
      <c r="R11" s="21" t="s">
        <v>68</v>
      </c>
      <c r="S11" s="22" t="s">
        <v>69</v>
      </c>
      <c r="T11" s="23" t="s">
        <v>70</v>
      </c>
      <c r="U11" s="9"/>
      <c r="V11" s="9"/>
      <c r="W11" s="10"/>
      <c r="X11" s="10"/>
      <c r="Y11" s="10"/>
      <c r="Z11" s="10"/>
    </row>
    <row r="12" spans="1:26" s="6" customFormat="1" ht="15.75" customHeight="1">
      <c r="A12" s="8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4" t="s">
        <v>72</v>
      </c>
      <c r="T12" s="25"/>
      <c r="U12" s="9"/>
      <c r="V12" s="9"/>
      <c r="W12" s="10"/>
      <c r="X12" s="10"/>
      <c r="Y12" s="10"/>
      <c r="Z12" s="10"/>
    </row>
    <row r="13" spans="1:26" s="6" customFormat="1" ht="15.75" customHeight="1">
      <c r="A13" s="11" t="s">
        <v>73</v>
      </c>
      <c r="B13" s="26">
        <v>5</v>
      </c>
      <c r="C13" s="27">
        <v>5</v>
      </c>
      <c r="D13" s="27">
        <v>5</v>
      </c>
      <c r="E13" s="27">
        <v>5</v>
      </c>
      <c r="F13" s="27">
        <v>5</v>
      </c>
      <c r="G13" s="27">
        <v>5</v>
      </c>
      <c r="H13" s="27">
        <v>5</v>
      </c>
      <c r="I13" s="27">
        <v>5</v>
      </c>
      <c r="J13" s="27">
        <v>5</v>
      </c>
      <c r="K13" s="27">
        <v>5</v>
      </c>
      <c r="L13" s="27">
        <v>5</v>
      </c>
      <c r="M13" s="27">
        <v>5</v>
      </c>
      <c r="N13" s="27">
        <v>5</v>
      </c>
      <c r="O13" s="27">
        <v>5</v>
      </c>
      <c r="P13" s="27">
        <v>10</v>
      </c>
      <c r="Q13" s="27">
        <v>5</v>
      </c>
      <c r="R13" s="27">
        <v>5</v>
      </c>
      <c r="S13" s="27">
        <v>20</v>
      </c>
      <c r="T13" s="28">
        <v>5</v>
      </c>
    </row>
    <row r="14" spans="1:26" s="187" customFormat="1" ht="15.75" customHeight="1">
      <c r="A14" s="183" t="s">
        <v>74</v>
      </c>
      <c r="B14" s="184">
        <f>'Currency Conversions'!B44</f>
        <v>1</v>
      </c>
      <c r="C14" s="185">
        <f>AVERAGE('Retention Bonus Collections'!C7:C11)</f>
        <v>0.24000000000000005</v>
      </c>
      <c r="D14" s="185">
        <f>'Currency Conversions'!D44</f>
        <v>0.24</v>
      </c>
      <c r="E14" s="185">
        <f>'Currency Conversions'!E44</f>
        <v>1.8399999999999999</v>
      </c>
      <c r="F14" s="185">
        <f>'Currency Conversions'!F44</f>
        <v>0.24</v>
      </c>
      <c r="G14" s="185">
        <f>'Currency Conversions'!G44</f>
        <v>0.2</v>
      </c>
      <c r="H14" s="185">
        <f>'Currency Conversions'!H44</f>
        <v>0.2</v>
      </c>
      <c r="I14" s="185">
        <f>'Currency Conversions'!I44</f>
        <v>0.32</v>
      </c>
      <c r="J14" s="185">
        <f>'Currency Conversions'!J44</f>
        <v>0.24000000000000005</v>
      </c>
      <c r="K14" s="185">
        <f>'Currency Conversions'!K44</f>
        <v>0.18</v>
      </c>
      <c r="L14" s="185">
        <f>'Currency Conversions'!L44</f>
        <v>0.18</v>
      </c>
      <c r="M14" s="185">
        <f>'Currency Conversions'!M44</f>
        <v>1</v>
      </c>
      <c r="N14" s="185">
        <f>'Currency Conversions'!N44</f>
        <v>1</v>
      </c>
      <c r="O14" s="185">
        <f>'Currency Conversions'!O44</f>
        <v>0.24000000000000005</v>
      </c>
      <c r="P14" s="185">
        <f>'Currency Conversions'!P44</f>
        <v>5.6250000000000001E-2</v>
      </c>
      <c r="Q14" s="185">
        <f>'Currency Conversions'!Q44</f>
        <v>0.18</v>
      </c>
      <c r="R14" s="185">
        <f>'Currency Conversions'!R44</f>
        <v>0.08</v>
      </c>
      <c r="S14" s="185">
        <f>'Currency Conversions'!S44</f>
        <v>0.02</v>
      </c>
      <c r="T14" s="186">
        <f>'Currency Conversions'!T44</f>
        <v>0.17819999999999997</v>
      </c>
    </row>
    <row r="15" spans="1:26" s="207" customFormat="1" ht="15.75" customHeight="1">
      <c r="A15" s="243" t="s">
        <v>79</v>
      </c>
      <c r="B15" s="244">
        <f t="shared" ref="B15:T15" si="0">B13*B14</f>
        <v>5</v>
      </c>
      <c r="C15" s="245">
        <f t="shared" si="0"/>
        <v>1.2000000000000002</v>
      </c>
      <c r="D15" s="245">
        <f t="shared" si="0"/>
        <v>1.2</v>
      </c>
      <c r="E15" s="245">
        <f t="shared" si="0"/>
        <v>9.1999999999999993</v>
      </c>
      <c r="F15" s="245">
        <f t="shared" si="0"/>
        <v>1.2</v>
      </c>
      <c r="G15" s="245">
        <f t="shared" si="0"/>
        <v>1</v>
      </c>
      <c r="H15" s="245">
        <f t="shared" si="0"/>
        <v>1</v>
      </c>
      <c r="I15" s="245">
        <f t="shared" si="0"/>
        <v>1.6</v>
      </c>
      <c r="J15" s="245">
        <f t="shared" si="0"/>
        <v>1.2000000000000002</v>
      </c>
      <c r="K15" s="245">
        <f t="shared" si="0"/>
        <v>0.89999999999999991</v>
      </c>
      <c r="L15" s="245">
        <f t="shared" si="0"/>
        <v>0.89999999999999991</v>
      </c>
      <c r="M15" s="245">
        <f t="shared" si="0"/>
        <v>5</v>
      </c>
      <c r="N15" s="245">
        <f t="shared" si="0"/>
        <v>5</v>
      </c>
      <c r="O15" s="245">
        <f t="shared" si="0"/>
        <v>1.2000000000000002</v>
      </c>
      <c r="P15" s="245">
        <f t="shared" si="0"/>
        <v>0.5625</v>
      </c>
      <c r="Q15" s="245">
        <f t="shared" si="0"/>
        <v>0.89999999999999991</v>
      </c>
      <c r="R15" s="245">
        <f t="shared" si="0"/>
        <v>0.4</v>
      </c>
      <c r="S15" s="245">
        <f t="shared" si="0"/>
        <v>0.4</v>
      </c>
      <c r="T15" s="246">
        <f t="shared" si="0"/>
        <v>0.89099999999999979</v>
      </c>
    </row>
    <row r="16" spans="1:26" s="6" customFormat="1" ht="15.75" customHeight="1">
      <c r="A16" s="11"/>
      <c r="B16" s="29"/>
      <c r="C16" s="30"/>
      <c r="D16" s="30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 t="s">
        <v>83</v>
      </c>
      <c r="T16" s="28"/>
    </row>
    <row r="17" spans="1:20" s="6" customFormat="1" ht="15.75" customHeight="1">
      <c r="A17" s="11" t="s">
        <v>84</v>
      </c>
      <c r="B17" s="26" t="s">
        <v>77</v>
      </c>
      <c r="C17" s="27">
        <v>50</v>
      </c>
      <c r="D17" s="27">
        <v>50</v>
      </c>
      <c r="E17" s="27">
        <v>50</v>
      </c>
      <c r="F17" s="27">
        <v>50</v>
      </c>
      <c r="G17" s="27">
        <v>50</v>
      </c>
      <c r="H17" s="27">
        <v>60</v>
      </c>
      <c r="I17" s="27" t="s">
        <v>77</v>
      </c>
      <c r="J17" s="27">
        <v>50</v>
      </c>
      <c r="K17" s="27">
        <v>40</v>
      </c>
      <c r="L17" s="27">
        <v>1000</v>
      </c>
      <c r="M17" s="27">
        <v>90</v>
      </c>
      <c r="N17" s="27">
        <v>50</v>
      </c>
      <c r="O17" s="27">
        <v>50</v>
      </c>
      <c r="P17" s="27">
        <v>5</v>
      </c>
      <c r="Q17" s="27">
        <v>1000</v>
      </c>
      <c r="R17" s="27">
        <v>500</v>
      </c>
      <c r="S17" s="27">
        <v>5</v>
      </c>
      <c r="T17" s="28">
        <v>200</v>
      </c>
    </row>
    <row r="18" spans="1:20" s="187" customFormat="1" ht="15.75" customHeight="1">
      <c r="A18" s="183" t="s">
        <v>85</v>
      </c>
      <c r="B18" s="188" t="s">
        <v>77</v>
      </c>
      <c r="C18" s="185">
        <f>'Currency Conversions'!C9</f>
        <v>0.1</v>
      </c>
      <c r="D18" s="185">
        <f>'Currency Conversions'!D9</f>
        <v>0.13333333333333333</v>
      </c>
      <c r="E18" s="185">
        <f>'Currency Conversions'!E9</f>
        <v>0.13333333333333333</v>
      </c>
      <c r="F18" s="185">
        <f>'Currency Conversions'!F9</f>
        <v>0.13333333333333333</v>
      </c>
      <c r="G18" s="185">
        <f>'Currency Conversions'!G9</f>
        <v>0.04</v>
      </c>
      <c r="H18" s="185">
        <f>'Currency Conversions'!H9</f>
        <v>0.04</v>
      </c>
      <c r="I18" s="185" t="s">
        <v>77</v>
      </c>
      <c r="J18" s="185">
        <f>'Currency Conversions'!J9</f>
        <v>0.1</v>
      </c>
      <c r="K18" s="185">
        <f>'Currency Conversions'!K9</f>
        <v>0.1</v>
      </c>
      <c r="L18" s="185">
        <f>'Currency Conversions'!L9</f>
        <v>1E-3</v>
      </c>
      <c r="M18" s="185">
        <f>'Currency Conversions'!M9</f>
        <v>0.04</v>
      </c>
      <c r="N18" s="185">
        <f>'Currency Conversions'!N9</f>
        <v>0.04</v>
      </c>
      <c r="O18" s="185">
        <f>'Currency Conversions'!O9</f>
        <v>0.1</v>
      </c>
      <c r="P18" s="185">
        <f>'Currency Conversions'!P9</f>
        <v>0.1</v>
      </c>
      <c r="Q18" s="185">
        <f>'Currency Conversions'!Q9</f>
        <v>1E-3</v>
      </c>
      <c r="R18" s="185">
        <f>'Currency Conversions'!R9</f>
        <v>1E-3</v>
      </c>
      <c r="S18" s="185">
        <f>'Currency Conversions'!S9</f>
        <v>1</v>
      </c>
      <c r="T18" s="186">
        <f>'Currency Conversions'!T9</f>
        <v>9.8999999999999991E-3</v>
      </c>
    </row>
    <row r="19" spans="1:20" s="207" customFormat="1" ht="15.75" customHeight="1">
      <c r="A19" s="243" t="s">
        <v>87</v>
      </c>
      <c r="B19" s="244">
        <f>IF(B17="N/A",0,B17*B18)</f>
        <v>0</v>
      </c>
      <c r="C19" s="245">
        <f t="shared" ref="C19:H19" si="1">C17*C18</f>
        <v>5</v>
      </c>
      <c r="D19" s="245">
        <f t="shared" si="1"/>
        <v>6.666666666666667</v>
      </c>
      <c r="E19" s="245">
        <f t="shared" si="1"/>
        <v>6.666666666666667</v>
      </c>
      <c r="F19" s="245">
        <f t="shared" si="1"/>
        <v>6.666666666666667</v>
      </c>
      <c r="G19" s="245">
        <f t="shared" si="1"/>
        <v>2</v>
      </c>
      <c r="H19" s="245">
        <f t="shared" si="1"/>
        <v>2.4</v>
      </c>
      <c r="I19" s="245">
        <f>IF(I17="N/A",0,I17*I18)</f>
        <v>0</v>
      </c>
      <c r="J19" s="245">
        <f t="shared" ref="J19:T19" si="2">J17*J18</f>
        <v>5</v>
      </c>
      <c r="K19" s="245">
        <f t="shared" si="2"/>
        <v>4</v>
      </c>
      <c r="L19" s="245">
        <f t="shared" si="2"/>
        <v>1</v>
      </c>
      <c r="M19" s="245">
        <f t="shared" si="2"/>
        <v>3.6</v>
      </c>
      <c r="N19" s="245">
        <f t="shared" si="2"/>
        <v>2</v>
      </c>
      <c r="O19" s="245">
        <f t="shared" si="2"/>
        <v>5</v>
      </c>
      <c r="P19" s="245">
        <f t="shared" si="2"/>
        <v>0.5</v>
      </c>
      <c r="Q19" s="245">
        <f t="shared" si="2"/>
        <v>1</v>
      </c>
      <c r="R19" s="245">
        <f t="shared" si="2"/>
        <v>0.5</v>
      </c>
      <c r="S19" s="245">
        <f t="shared" si="2"/>
        <v>5</v>
      </c>
      <c r="T19" s="246">
        <f t="shared" si="2"/>
        <v>1.9799999999999998</v>
      </c>
    </row>
    <row r="20" spans="1:20" s="6" customFormat="1" ht="15.75" customHeight="1">
      <c r="A20" s="11"/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 t="s">
        <v>80</v>
      </c>
      <c r="T20" s="28"/>
    </row>
    <row r="21" spans="1:20" s="6" customFormat="1" ht="15.75" customHeight="1">
      <c r="A21" s="11" t="s">
        <v>88</v>
      </c>
      <c r="B21" s="26" t="s">
        <v>77</v>
      </c>
      <c r="C21" s="27" t="s">
        <v>77</v>
      </c>
      <c r="D21" s="27" t="s">
        <v>77</v>
      </c>
      <c r="E21" s="27" t="s">
        <v>77</v>
      </c>
      <c r="F21" s="27" t="s">
        <v>77</v>
      </c>
      <c r="G21" s="27" t="s">
        <v>77</v>
      </c>
      <c r="H21" s="27" t="s">
        <v>77</v>
      </c>
      <c r="I21" s="27" t="s">
        <v>77</v>
      </c>
      <c r="J21" s="27">
        <v>200</v>
      </c>
      <c r="K21" s="27" t="s">
        <v>77</v>
      </c>
      <c r="L21" s="27" t="s">
        <v>77</v>
      </c>
      <c r="M21" s="27" t="s">
        <v>77</v>
      </c>
      <c r="N21" s="27" t="s">
        <v>77</v>
      </c>
      <c r="O21" s="27">
        <v>2000</v>
      </c>
      <c r="P21" s="27">
        <v>1000</v>
      </c>
      <c r="Q21" s="27" t="s">
        <v>77</v>
      </c>
      <c r="R21" s="27" t="s">
        <v>77</v>
      </c>
      <c r="S21" s="27">
        <v>4</v>
      </c>
      <c r="T21" s="28">
        <v>1000</v>
      </c>
    </row>
    <row r="22" spans="1:20" s="187" customFormat="1" ht="15.75" customHeight="1">
      <c r="A22" s="183" t="s">
        <v>85</v>
      </c>
      <c r="B22" s="188" t="s">
        <v>77</v>
      </c>
      <c r="C22" s="189" t="s">
        <v>77</v>
      </c>
      <c r="D22" s="189" t="s">
        <v>77</v>
      </c>
      <c r="E22" s="189" t="s">
        <v>77</v>
      </c>
      <c r="F22" s="189" t="s">
        <v>77</v>
      </c>
      <c r="G22" s="189" t="s">
        <v>77</v>
      </c>
      <c r="H22" s="189" t="s">
        <v>77</v>
      </c>
      <c r="I22" s="189" t="s">
        <v>77</v>
      </c>
      <c r="J22" s="185">
        <f>'Currency Conversions'!J15</f>
        <v>3.0000000000000001E-3</v>
      </c>
      <c r="K22" s="189" t="s">
        <v>77</v>
      </c>
      <c r="L22" s="189" t="s">
        <v>77</v>
      </c>
      <c r="M22" s="189" t="s">
        <v>77</v>
      </c>
      <c r="N22" s="189" t="s">
        <v>77</v>
      </c>
      <c r="O22" s="190">
        <f>'Currency Conversions'!O15</f>
        <v>1E-3</v>
      </c>
      <c r="P22" s="190">
        <f>'Currency Conversions'!P15</f>
        <v>1.3095238095238095E-3</v>
      </c>
      <c r="Q22" s="189" t="s">
        <v>77</v>
      </c>
      <c r="R22" s="189" t="s">
        <v>77</v>
      </c>
      <c r="S22" s="185">
        <f>'Currency Conversions'!S15</f>
        <v>5</v>
      </c>
      <c r="T22" s="191" t="s">
        <v>77</v>
      </c>
    </row>
    <row r="23" spans="1:20" s="207" customFormat="1" ht="15.75" customHeight="1">
      <c r="A23" s="243" t="s">
        <v>91</v>
      </c>
      <c r="B23" s="244">
        <f t="shared" ref="B23:S23" si="3">IF(B21="N/A",0,B21*B22)</f>
        <v>0</v>
      </c>
      <c r="C23" s="245">
        <f t="shared" si="3"/>
        <v>0</v>
      </c>
      <c r="D23" s="245">
        <f t="shared" si="3"/>
        <v>0</v>
      </c>
      <c r="E23" s="245">
        <f t="shared" si="3"/>
        <v>0</v>
      </c>
      <c r="F23" s="245">
        <f t="shared" si="3"/>
        <v>0</v>
      </c>
      <c r="G23" s="245">
        <f t="shared" si="3"/>
        <v>0</v>
      </c>
      <c r="H23" s="245">
        <f t="shared" si="3"/>
        <v>0</v>
      </c>
      <c r="I23" s="245">
        <f t="shared" si="3"/>
        <v>0</v>
      </c>
      <c r="J23" s="245">
        <f t="shared" si="3"/>
        <v>0.6</v>
      </c>
      <c r="K23" s="245">
        <f t="shared" si="3"/>
        <v>0</v>
      </c>
      <c r="L23" s="245">
        <f t="shared" si="3"/>
        <v>0</v>
      </c>
      <c r="M23" s="245">
        <f t="shared" si="3"/>
        <v>0</v>
      </c>
      <c r="N23" s="245">
        <f t="shared" si="3"/>
        <v>0</v>
      </c>
      <c r="O23" s="245">
        <f t="shared" si="3"/>
        <v>2</v>
      </c>
      <c r="P23" s="245">
        <f t="shared" si="3"/>
        <v>1.3095238095238095</v>
      </c>
      <c r="Q23" s="245">
        <f t="shared" si="3"/>
        <v>0</v>
      </c>
      <c r="R23" s="245">
        <f t="shared" si="3"/>
        <v>0</v>
      </c>
      <c r="S23" s="245">
        <f t="shared" si="3"/>
        <v>20</v>
      </c>
      <c r="T23" s="246">
        <v>0</v>
      </c>
    </row>
    <row r="24" spans="1:20" s="6" customFormat="1" ht="15.75" customHeight="1">
      <c r="A24" s="11"/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 t="s">
        <v>94</v>
      </c>
      <c r="T24" s="28"/>
    </row>
    <row r="25" spans="1:20" s="6" customFormat="1" ht="15.75" customHeight="1">
      <c r="A25" s="11" t="s">
        <v>96</v>
      </c>
      <c r="B25" s="26">
        <v>1</v>
      </c>
      <c r="C25" s="27" t="s">
        <v>77</v>
      </c>
      <c r="D25" s="27" t="s">
        <v>77</v>
      </c>
      <c r="E25" s="27" t="s">
        <v>77</v>
      </c>
      <c r="F25" s="27" t="s">
        <v>77</v>
      </c>
      <c r="G25" s="27" t="s">
        <v>77</v>
      </c>
      <c r="H25" s="27" t="s">
        <v>77</v>
      </c>
      <c r="I25" s="27">
        <v>1</v>
      </c>
      <c r="J25" s="27" t="s">
        <v>77</v>
      </c>
      <c r="K25" s="27">
        <v>800</v>
      </c>
      <c r="L25" s="27" t="s">
        <v>77</v>
      </c>
      <c r="M25" s="27" t="s">
        <v>77</v>
      </c>
      <c r="N25" s="27" t="s">
        <v>77</v>
      </c>
      <c r="O25" s="27" t="s">
        <v>77</v>
      </c>
      <c r="P25" s="27" t="s">
        <v>77</v>
      </c>
      <c r="Q25" s="27" t="s">
        <v>77</v>
      </c>
      <c r="R25" s="27" t="s">
        <v>77</v>
      </c>
      <c r="S25" s="32">
        <v>5000</v>
      </c>
      <c r="T25" s="28" t="s">
        <v>77</v>
      </c>
    </row>
    <row r="26" spans="1:20" s="187" customFormat="1" ht="15.75" customHeight="1">
      <c r="A26" s="183" t="s">
        <v>85</v>
      </c>
      <c r="B26" s="188">
        <v>4.99</v>
      </c>
      <c r="C26" s="189" t="s">
        <v>77</v>
      </c>
      <c r="D26" s="189" t="s">
        <v>77</v>
      </c>
      <c r="E26" s="189" t="s">
        <v>77</v>
      </c>
      <c r="F26" s="189" t="s">
        <v>77</v>
      </c>
      <c r="G26" s="189" t="s">
        <v>77</v>
      </c>
      <c r="H26" s="189" t="s">
        <v>77</v>
      </c>
      <c r="I26" s="185">
        <f>'Currency Conversions'!I50</f>
        <v>0.6</v>
      </c>
      <c r="J26" s="189" t="s">
        <v>77</v>
      </c>
      <c r="K26" s="189" t="s">
        <v>77</v>
      </c>
      <c r="L26" s="189" t="s">
        <v>77</v>
      </c>
      <c r="M26" s="189" t="s">
        <v>77</v>
      </c>
      <c r="N26" s="189" t="s">
        <v>77</v>
      </c>
      <c r="O26" s="189" t="s">
        <v>77</v>
      </c>
      <c r="P26" s="189" t="s">
        <v>77</v>
      </c>
      <c r="Q26" s="189" t="s">
        <v>77</v>
      </c>
      <c r="R26" s="189" t="s">
        <v>77</v>
      </c>
      <c r="S26" s="192">
        <f>'Currency Conversions'!S21</f>
        <v>1.3646288209606986E-3</v>
      </c>
      <c r="T26" s="191" t="s">
        <v>77</v>
      </c>
    </row>
    <row r="27" spans="1:20" s="207" customFormat="1" ht="15.75" customHeight="1">
      <c r="A27" s="243" t="s">
        <v>97</v>
      </c>
      <c r="B27" s="244">
        <f t="shared" ref="B27:J27" si="4">IF(B25="N/A",0,B25*B26)</f>
        <v>4.99</v>
      </c>
      <c r="C27" s="245">
        <f t="shared" si="4"/>
        <v>0</v>
      </c>
      <c r="D27" s="245">
        <f t="shared" si="4"/>
        <v>0</v>
      </c>
      <c r="E27" s="245">
        <f t="shared" si="4"/>
        <v>0</v>
      </c>
      <c r="F27" s="245">
        <f t="shared" si="4"/>
        <v>0</v>
      </c>
      <c r="G27" s="245">
        <f t="shared" si="4"/>
        <v>0</v>
      </c>
      <c r="H27" s="245">
        <f t="shared" si="4"/>
        <v>0</v>
      </c>
      <c r="I27" s="245">
        <f t="shared" si="4"/>
        <v>0.6</v>
      </c>
      <c r="J27" s="245">
        <f t="shared" si="4"/>
        <v>0</v>
      </c>
      <c r="K27" s="245">
        <f>IF(K26="N/A",0,K25*K26)</f>
        <v>0</v>
      </c>
      <c r="L27" s="245">
        <f t="shared" ref="L27:T27" si="5">IF(L25="N/A",0,L25*L26)</f>
        <v>0</v>
      </c>
      <c r="M27" s="245">
        <f t="shared" si="5"/>
        <v>0</v>
      </c>
      <c r="N27" s="245">
        <f t="shared" si="5"/>
        <v>0</v>
      </c>
      <c r="O27" s="245">
        <f t="shared" si="5"/>
        <v>0</v>
      </c>
      <c r="P27" s="245">
        <f t="shared" si="5"/>
        <v>0</v>
      </c>
      <c r="Q27" s="245">
        <f t="shared" si="5"/>
        <v>0</v>
      </c>
      <c r="R27" s="245">
        <f t="shared" si="5"/>
        <v>0</v>
      </c>
      <c r="S27" s="245">
        <f t="shared" si="5"/>
        <v>6.8231441048034931</v>
      </c>
      <c r="T27" s="246">
        <f t="shared" si="5"/>
        <v>0</v>
      </c>
    </row>
    <row r="28" spans="1:20" s="6" customFormat="1" ht="15.75" customHeight="1">
      <c r="A28" s="11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1"/>
    </row>
    <row r="29" spans="1:20" s="6" customFormat="1" ht="15.75" customHeight="1">
      <c r="A29" s="11" t="s">
        <v>96</v>
      </c>
      <c r="B29" s="26" t="s">
        <v>77</v>
      </c>
      <c r="C29" s="27" t="s">
        <v>77</v>
      </c>
      <c r="D29" s="27" t="s">
        <v>77</v>
      </c>
      <c r="E29" s="27" t="s">
        <v>77</v>
      </c>
      <c r="F29" s="27" t="s">
        <v>77</v>
      </c>
      <c r="G29" s="27" t="s">
        <v>77</v>
      </c>
      <c r="H29" s="27" t="s">
        <v>77</v>
      </c>
      <c r="I29" s="27" t="s">
        <v>77</v>
      </c>
      <c r="J29" s="27" t="s">
        <v>77</v>
      </c>
      <c r="K29" s="27" t="s">
        <v>77</v>
      </c>
      <c r="L29" s="27" t="s">
        <v>77</v>
      </c>
      <c r="M29" s="27" t="s">
        <v>77</v>
      </c>
      <c r="N29" s="27" t="s">
        <v>77</v>
      </c>
      <c r="O29" s="27" t="s">
        <v>77</v>
      </c>
      <c r="P29" s="27" t="s">
        <v>77</v>
      </c>
      <c r="Q29" s="27" t="s">
        <v>77</v>
      </c>
      <c r="R29" s="27" t="s">
        <v>77</v>
      </c>
      <c r="S29" s="27" t="s">
        <v>77</v>
      </c>
      <c r="T29" s="28" t="s">
        <v>77</v>
      </c>
    </row>
    <row r="30" spans="1:20" s="187" customFormat="1" ht="15.75" customHeight="1">
      <c r="A30" s="183" t="s">
        <v>85</v>
      </c>
      <c r="B30" s="188" t="s">
        <v>77</v>
      </c>
      <c r="C30" s="189" t="s">
        <v>77</v>
      </c>
      <c r="D30" s="189" t="s">
        <v>77</v>
      </c>
      <c r="E30" s="189" t="s">
        <v>77</v>
      </c>
      <c r="F30" s="189" t="s">
        <v>77</v>
      </c>
      <c r="G30" s="189" t="s">
        <v>77</v>
      </c>
      <c r="H30" s="189" t="s">
        <v>77</v>
      </c>
      <c r="I30" s="189" t="s">
        <v>77</v>
      </c>
      <c r="J30" s="189" t="s">
        <v>77</v>
      </c>
      <c r="K30" s="189" t="s">
        <v>77</v>
      </c>
      <c r="L30" s="189" t="s">
        <v>77</v>
      </c>
      <c r="M30" s="189" t="s">
        <v>77</v>
      </c>
      <c r="N30" s="189" t="s">
        <v>77</v>
      </c>
      <c r="O30" s="189" t="s">
        <v>77</v>
      </c>
      <c r="P30" s="189" t="s">
        <v>77</v>
      </c>
      <c r="Q30" s="189" t="s">
        <v>77</v>
      </c>
      <c r="R30" s="189" t="s">
        <v>77</v>
      </c>
      <c r="S30" s="189" t="s">
        <v>77</v>
      </c>
      <c r="T30" s="191" t="s">
        <v>77</v>
      </c>
    </row>
    <row r="31" spans="1:20" s="207" customFormat="1" ht="15.75" customHeight="1">
      <c r="A31" s="243" t="s">
        <v>97</v>
      </c>
      <c r="B31" s="244">
        <f t="shared" ref="B31:T31" si="6">IF(B29="N/A",0,B29*B30)</f>
        <v>0</v>
      </c>
      <c r="C31" s="245">
        <f t="shared" si="6"/>
        <v>0</v>
      </c>
      <c r="D31" s="245">
        <f t="shared" si="6"/>
        <v>0</v>
      </c>
      <c r="E31" s="245">
        <f t="shared" si="6"/>
        <v>0</v>
      </c>
      <c r="F31" s="245">
        <f t="shared" si="6"/>
        <v>0</v>
      </c>
      <c r="G31" s="245">
        <f t="shared" si="6"/>
        <v>0</v>
      </c>
      <c r="H31" s="245">
        <f t="shared" si="6"/>
        <v>0</v>
      </c>
      <c r="I31" s="245">
        <f t="shared" si="6"/>
        <v>0</v>
      </c>
      <c r="J31" s="245">
        <f t="shared" si="6"/>
        <v>0</v>
      </c>
      <c r="K31" s="245">
        <f t="shared" si="6"/>
        <v>0</v>
      </c>
      <c r="L31" s="245">
        <f t="shared" si="6"/>
        <v>0</v>
      </c>
      <c r="M31" s="245">
        <f t="shared" si="6"/>
        <v>0</v>
      </c>
      <c r="N31" s="245">
        <f t="shared" si="6"/>
        <v>0</v>
      </c>
      <c r="O31" s="245">
        <f t="shared" si="6"/>
        <v>0</v>
      </c>
      <c r="P31" s="245">
        <f t="shared" si="6"/>
        <v>0</v>
      </c>
      <c r="Q31" s="245">
        <f t="shared" si="6"/>
        <v>0</v>
      </c>
      <c r="R31" s="245">
        <f t="shared" si="6"/>
        <v>0</v>
      </c>
      <c r="S31" s="245">
        <f t="shared" si="6"/>
        <v>0</v>
      </c>
      <c r="T31" s="246">
        <f t="shared" si="6"/>
        <v>0</v>
      </c>
    </row>
    <row r="32" spans="1:20" s="6" customFormat="1" ht="15.75" customHeight="1">
      <c r="A32" s="11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</row>
    <row r="33" spans="1:22" s="6" customFormat="1" ht="15.75" customHeight="1" thickBot="1">
      <c r="A33" s="50" t="s">
        <v>102</v>
      </c>
      <c r="B33" s="33">
        <f>B15+B27</f>
        <v>9.99</v>
      </c>
      <c r="C33" s="34">
        <f t="shared" ref="C33:H33" si="7">C19+C15</f>
        <v>6.2</v>
      </c>
      <c r="D33" s="34">
        <f t="shared" si="7"/>
        <v>7.8666666666666671</v>
      </c>
      <c r="E33" s="34">
        <f t="shared" si="7"/>
        <v>15.866666666666667</v>
      </c>
      <c r="F33" s="34">
        <f t="shared" si="7"/>
        <v>7.8666666666666671</v>
      </c>
      <c r="G33" s="34">
        <f t="shared" si="7"/>
        <v>3</v>
      </c>
      <c r="H33" s="34">
        <f t="shared" si="7"/>
        <v>3.4</v>
      </c>
      <c r="I33" s="34">
        <f>I15+I27</f>
        <v>2.2000000000000002</v>
      </c>
      <c r="J33" s="34">
        <f t="shared" ref="J33:R33" si="8">J23+J19+J15</f>
        <v>6.8</v>
      </c>
      <c r="K33" s="34">
        <f t="shared" si="8"/>
        <v>4.9000000000000004</v>
      </c>
      <c r="L33" s="34">
        <f t="shared" si="8"/>
        <v>1.9</v>
      </c>
      <c r="M33" s="34">
        <f t="shared" si="8"/>
        <v>8.6</v>
      </c>
      <c r="N33" s="34">
        <f t="shared" si="8"/>
        <v>7</v>
      </c>
      <c r="O33" s="34">
        <f t="shared" si="8"/>
        <v>8.1999999999999993</v>
      </c>
      <c r="P33" s="34">
        <f t="shared" si="8"/>
        <v>2.3720238095238093</v>
      </c>
      <c r="Q33" s="34">
        <f t="shared" si="8"/>
        <v>1.9</v>
      </c>
      <c r="R33" s="34">
        <f t="shared" si="8"/>
        <v>0.9</v>
      </c>
      <c r="S33" s="34">
        <f>SUM(S15,S19,S23,S27,S31)</f>
        <v>32.223144104803495</v>
      </c>
      <c r="T33" s="35">
        <f>SUM(T15,T19,T23,T27,T31)</f>
        <v>2.8709999999999996</v>
      </c>
    </row>
    <row r="34" spans="1:22" s="6" customFormat="1" ht="15.75" customHeight="1">
      <c r="A34" s="11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8"/>
    </row>
    <row r="35" spans="1:22" s="177" customFormat="1" ht="16" customHeight="1" thickBot="1">
      <c r="A35" s="178" t="s">
        <v>104</v>
      </c>
      <c r="B35" s="179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1"/>
    </row>
    <row r="36" spans="1:22" s="6" customFormat="1" ht="15.75" customHeight="1" thickBot="1">
      <c r="A36" s="68" t="s">
        <v>9</v>
      </c>
      <c r="B36" s="49" t="s">
        <v>10</v>
      </c>
      <c r="C36" s="18" t="s">
        <v>13</v>
      </c>
      <c r="D36" s="18" t="s">
        <v>14</v>
      </c>
      <c r="E36" s="18" t="s">
        <v>15</v>
      </c>
      <c r="F36" s="18" t="s">
        <v>16</v>
      </c>
      <c r="G36" s="18" t="s">
        <v>17</v>
      </c>
      <c r="H36" s="18" t="s">
        <v>18</v>
      </c>
      <c r="I36" s="18" t="s">
        <v>19</v>
      </c>
      <c r="J36" s="18" t="s">
        <v>20</v>
      </c>
      <c r="K36" s="18" t="s">
        <v>21</v>
      </c>
      <c r="L36" s="18" t="s">
        <v>22</v>
      </c>
      <c r="M36" s="18" t="s">
        <v>23</v>
      </c>
      <c r="N36" s="18" t="s">
        <v>24</v>
      </c>
      <c r="O36" s="18" t="s">
        <v>25</v>
      </c>
      <c r="P36" s="18" t="s">
        <v>26</v>
      </c>
      <c r="Q36" s="18" t="s">
        <v>27</v>
      </c>
      <c r="R36" s="18" t="s">
        <v>28</v>
      </c>
      <c r="S36" s="18" t="str">
        <f>S10</f>
        <v>Dragon Ball Z</v>
      </c>
      <c r="T36" s="19" t="str">
        <f>T10</f>
        <v>Home Design Makeover</v>
      </c>
      <c r="U36" s="7"/>
      <c r="V36" s="7"/>
    </row>
    <row r="37" spans="1:22" s="6" customFormat="1" ht="15.75" customHeight="1">
      <c r="A37" s="12" t="s">
        <v>107</v>
      </c>
      <c r="B37" s="39">
        <f>24/24</f>
        <v>1</v>
      </c>
      <c r="C37" s="32">
        <v>48</v>
      </c>
      <c r="D37" s="27">
        <f>24/24</f>
        <v>1</v>
      </c>
      <c r="E37" s="40">
        <f>24/24</f>
        <v>1</v>
      </c>
      <c r="F37" s="41">
        <f>24/48</f>
        <v>0.5</v>
      </c>
      <c r="G37" s="41">
        <f>24/18</f>
        <v>1.3333333333333333</v>
      </c>
      <c r="H37" s="41">
        <f>24/18</f>
        <v>1.3333333333333333</v>
      </c>
      <c r="I37" s="41">
        <f>24/24</f>
        <v>1</v>
      </c>
      <c r="J37" s="27">
        <f>(24*60)/15</f>
        <v>96</v>
      </c>
      <c r="K37" s="27">
        <f>24/24</f>
        <v>1</v>
      </c>
      <c r="L37" s="27">
        <f>24/24</f>
        <v>1</v>
      </c>
      <c r="M37" s="27">
        <f>24/24</f>
        <v>1</v>
      </c>
      <c r="N37" s="32">
        <f>(24*60)/30</f>
        <v>48</v>
      </c>
      <c r="O37" s="27">
        <f>(24*60)/15</f>
        <v>96</v>
      </c>
      <c r="P37" s="32">
        <f>24/24</f>
        <v>1</v>
      </c>
      <c r="Q37" s="32">
        <f>(24*60)/30</f>
        <v>48</v>
      </c>
      <c r="R37" s="32">
        <f>24/24</f>
        <v>1</v>
      </c>
      <c r="S37" s="32">
        <v>1</v>
      </c>
      <c r="T37" s="42">
        <v>48</v>
      </c>
    </row>
    <row r="38" spans="1:22" s="6" customFormat="1" ht="15.75" customHeight="1">
      <c r="A38" s="12" t="s">
        <v>111</v>
      </c>
      <c r="B38" s="43">
        <f t="shared" ref="B38:S38" si="9">IFERROR(IF(B37&lt;(24/$C$6),1,B37/24*$C$6),"N/A")</f>
        <v>1</v>
      </c>
      <c r="C38" s="44">
        <f t="shared" si="9"/>
        <v>16</v>
      </c>
      <c r="D38" s="44">
        <f t="shared" si="9"/>
        <v>1</v>
      </c>
      <c r="E38" s="44">
        <f t="shared" si="9"/>
        <v>1</v>
      </c>
      <c r="F38" s="44">
        <f t="shared" si="9"/>
        <v>1</v>
      </c>
      <c r="G38" s="44">
        <f t="shared" si="9"/>
        <v>1</v>
      </c>
      <c r="H38" s="44">
        <f t="shared" si="9"/>
        <v>1</v>
      </c>
      <c r="I38" s="44">
        <f t="shared" si="9"/>
        <v>1</v>
      </c>
      <c r="J38" s="44">
        <f t="shared" si="9"/>
        <v>32</v>
      </c>
      <c r="K38" s="44">
        <f t="shared" si="9"/>
        <v>1</v>
      </c>
      <c r="L38" s="44">
        <f t="shared" si="9"/>
        <v>1</v>
      </c>
      <c r="M38" s="44">
        <f t="shared" si="9"/>
        <v>1</v>
      </c>
      <c r="N38" s="44">
        <f t="shared" si="9"/>
        <v>16</v>
      </c>
      <c r="O38" s="44">
        <f t="shared" si="9"/>
        <v>32</v>
      </c>
      <c r="P38" s="44">
        <f t="shared" si="9"/>
        <v>1</v>
      </c>
      <c r="Q38" s="44">
        <f t="shared" si="9"/>
        <v>16</v>
      </c>
      <c r="R38" s="44">
        <f t="shared" si="9"/>
        <v>1</v>
      </c>
      <c r="S38" s="44">
        <f t="shared" si="9"/>
        <v>1</v>
      </c>
      <c r="T38" s="45">
        <f>IFERROR(IF(R37&lt;(24/$C$6),1,R37/24*$C$6),"N/A")</f>
        <v>1</v>
      </c>
    </row>
    <row r="39" spans="1:22" s="187" customFormat="1" ht="15.75" customHeight="1">
      <c r="A39" s="183" t="s">
        <v>112</v>
      </c>
      <c r="B39" s="184">
        <f>AVERAGE('Retention Bonus Collections'!B7:B11)</f>
        <v>7.8E-2</v>
      </c>
      <c r="C39" s="185">
        <f>AVERAGE('Retention Bonus Collections'!C7:C11)</f>
        <v>0.24000000000000005</v>
      </c>
      <c r="D39" s="185">
        <f>AVERAGE('Retention Bonus Collections'!D7:D11)</f>
        <v>1.0133333333333332</v>
      </c>
      <c r="E39" s="185">
        <f>AVERAGE('Retention Bonus Collections'!E7:E11)</f>
        <v>1.1822222222222223</v>
      </c>
      <c r="F39" s="185">
        <f>AVERAGE('Retention Bonus Collections'!F7:F11)</f>
        <v>1.9733333333333332</v>
      </c>
      <c r="G39" s="185">
        <f>AVERAGE('Retention Bonus Collections'!G7:G11)</f>
        <v>0.54666666666666663</v>
      </c>
      <c r="H39" s="185">
        <f>AVERAGE('Retention Bonus Collections'!H7:H11)</f>
        <v>0.30666666666666664</v>
      </c>
      <c r="I39" s="185">
        <f>AVERAGE('Retention Bonus Collections'!I7:I11)</f>
        <v>0.68666666666666676</v>
      </c>
      <c r="J39" s="185">
        <f>AVERAGE('Retention Bonus Collections'!J7:J11)</f>
        <v>0.24000000000000005</v>
      </c>
      <c r="K39" s="185">
        <f>AVERAGE('Retention Bonus Collections'!K7:K11)</f>
        <v>0.42000000000000004</v>
      </c>
      <c r="L39" s="185">
        <f>AVERAGE('Retention Bonus Collections'!L7:L11)</f>
        <v>1.7133333333333334</v>
      </c>
      <c r="M39" s="185">
        <f>AVERAGE('Retention Bonus Collections'!M7:M11)</f>
        <v>0.64</v>
      </c>
      <c r="N39" s="185">
        <f>AVERAGE('Retention Bonus Collections'!N7:N11)</f>
        <v>1</v>
      </c>
      <c r="O39" s="185">
        <f>AVERAGE('Retention Bonus Collections'!O7:O11)</f>
        <v>0.24000000000000005</v>
      </c>
      <c r="P39" s="185">
        <f>AVERAGE('Retention Bonus Collections'!P7:P11)</f>
        <v>0.56060401002506266</v>
      </c>
      <c r="Q39" s="185">
        <f>AVERAGE('Retention Bonus Collections'!Q7:Q11)</f>
        <v>0.45999999999999996</v>
      </c>
      <c r="R39" s="185">
        <f>AVERAGE('Retention Bonus Collections'!R7:R11)</f>
        <v>0.23666666666666666</v>
      </c>
      <c r="S39" s="185">
        <f>AVERAGE('Retention Bonus Collections'!S7:S11)</f>
        <v>8.0399999999999991</v>
      </c>
      <c r="T39" s="186">
        <f>AVERAGE('Retention Bonus Collections'!T7:T11)</f>
        <v>0.17819999999999997</v>
      </c>
    </row>
    <row r="40" spans="1:22" s="207" customFormat="1" ht="15.75" customHeight="1">
      <c r="A40" s="243" t="s">
        <v>132</v>
      </c>
      <c r="B40" s="244">
        <f t="shared" ref="B40:T40" si="10">IFERROR(B38*B39,0)</f>
        <v>7.8E-2</v>
      </c>
      <c r="C40" s="245">
        <f t="shared" si="10"/>
        <v>3.8400000000000007</v>
      </c>
      <c r="D40" s="245">
        <f t="shared" si="10"/>
        <v>1.0133333333333332</v>
      </c>
      <c r="E40" s="245">
        <f t="shared" si="10"/>
        <v>1.1822222222222223</v>
      </c>
      <c r="F40" s="245">
        <f t="shared" si="10"/>
        <v>1.9733333333333332</v>
      </c>
      <c r="G40" s="245">
        <f t="shared" si="10"/>
        <v>0.54666666666666663</v>
      </c>
      <c r="H40" s="245">
        <f t="shared" si="10"/>
        <v>0.30666666666666664</v>
      </c>
      <c r="I40" s="245">
        <f t="shared" si="10"/>
        <v>0.68666666666666676</v>
      </c>
      <c r="J40" s="245">
        <f t="shared" si="10"/>
        <v>7.6800000000000015</v>
      </c>
      <c r="K40" s="245">
        <f t="shared" si="10"/>
        <v>0.42000000000000004</v>
      </c>
      <c r="L40" s="245">
        <f t="shared" si="10"/>
        <v>1.7133333333333334</v>
      </c>
      <c r="M40" s="245">
        <f t="shared" si="10"/>
        <v>0.64</v>
      </c>
      <c r="N40" s="245">
        <f t="shared" si="10"/>
        <v>16</v>
      </c>
      <c r="O40" s="245">
        <f t="shared" si="10"/>
        <v>7.6800000000000015</v>
      </c>
      <c r="P40" s="245">
        <f t="shared" si="10"/>
        <v>0.56060401002506266</v>
      </c>
      <c r="Q40" s="245">
        <f t="shared" si="10"/>
        <v>7.3599999999999994</v>
      </c>
      <c r="R40" s="245">
        <f t="shared" si="10"/>
        <v>0.23666666666666666</v>
      </c>
      <c r="S40" s="245">
        <f t="shared" si="10"/>
        <v>8.0399999999999991</v>
      </c>
      <c r="T40" s="246">
        <f t="shared" si="10"/>
        <v>0.17819999999999997</v>
      </c>
    </row>
    <row r="41" spans="1:22" s="6" customFormat="1" ht="15.75" customHeight="1">
      <c r="A41" s="11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8"/>
    </row>
    <row r="42" spans="1:22" s="6" customFormat="1" ht="15.75" customHeight="1">
      <c r="A42" s="12" t="s">
        <v>133</v>
      </c>
      <c r="B42" s="39">
        <v>12</v>
      </c>
      <c r="C42" s="32" t="s">
        <v>77</v>
      </c>
      <c r="D42" s="32">
        <f>(24*60)/30</f>
        <v>48</v>
      </c>
      <c r="E42" s="27">
        <f>24/24</f>
        <v>1</v>
      </c>
      <c r="F42" s="27">
        <v>1</v>
      </c>
      <c r="G42" s="27">
        <f>(24*60)/30</f>
        <v>48</v>
      </c>
      <c r="H42" s="27">
        <f>(24*60)/30</f>
        <v>48</v>
      </c>
      <c r="I42" s="27">
        <f>(24*60)/30</f>
        <v>48</v>
      </c>
      <c r="J42" s="27" t="s">
        <v>77</v>
      </c>
      <c r="K42" s="27">
        <f>24/4</f>
        <v>6</v>
      </c>
      <c r="L42" s="32">
        <f>(24*60)/30</f>
        <v>48</v>
      </c>
      <c r="M42" s="32">
        <f>(24*60)/30</f>
        <v>48</v>
      </c>
      <c r="N42" s="32" t="s">
        <v>77</v>
      </c>
      <c r="O42" s="32" t="s">
        <v>77</v>
      </c>
      <c r="P42" s="32">
        <f>(24*60)/3</f>
        <v>480</v>
      </c>
      <c r="Q42" s="32">
        <f>(24*60)/30</f>
        <v>48</v>
      </c>
      <c r="R42" s="32">
        <f>(24*60)/15</f>
        <v>96</v>
      </c>
      <c r="S42" s="32">
        <v>288</v>
      </c>
      <c r="T42" s="42" t="s">
        <v>77</v>
      </c>
    </row>
    <row r="43" spans="1:22" s="6" customFormat="1" ht="15.75" customHeight="1">
      <c r="A43" s="12" t="s">
        <v>111</v>
      </c>
      <c r="B43" s="43">
        <f t="shared" ref="B43:T43" si="11">IFERROR(IF(B42&lt;(24/$C$6),1,B42/24*$C$6),"N/A")</f>
        <v>4</v>
      </c>
      <c r="C43" s="44" t="str">
        <f t="shared" si="11"/>
        <v>N/A</v>
      </c>
      <c r="D43" s="44">
        <f t="shared" si="11"/>
        <v>16</v>
      </c>
      <c r="E43" s="44">
        <f t="shared" si="11"/>
        <v>1</v>
      </c>
      <c r="F43" s="44">
        <f t="shared" si="11"/>
        <v>1</v>
      </c>
      <c r="G43" s="44">
        <f t="shared" si="11"/>
        <v>16</v>
      </c>
      <c r="H43" s="44">
        <f t="shared" si="11"/>
        <v>16</v>
      </c>
      <c r="I43" s="44">
        <f t="shared" si="11"/>
        <v>16</v>
      </c>
      <c r="J43" s="44" t="str">
        <f t="shared" si="11"/>
        <v>N/A</v>
      </c>
      <c r="K43" s="44">
        <f t="shared" si="11"/>
        <v>2</v>
      </c>
      <c r="L43" s="44">
        <f t="shared" si="11"/>
        <v>16</v>
      </c>
      <c r="M43" s="44">
        <f t="shared" si="11"/>
        <v>16</v>
      </c>
      <c r="N43" s="44" t="str">
        <f t="shared" si="11"/>
        <v>N/A</v>
      </c>
      <c r="O43" s="44" t="str">
        <f t="shared" si="11"/>
        <v>N/A</v>
      </c>
      <c r="P43" s="44">
        <f t="shared" si="11"/>
        <v>160</v>
      </c>
      <c r="Q43" s="44">
        <f t="shared" si="11"/>
        <v>16</v>
      </c>
      <c r="R43" s="44">
        <f t="shared" si="11"/>
        <v>32</v>
      </c>
      <c r="S43" s="44">
        <f t="shared" si="11"/>
        <v>96</v>
      </c>
      <c r="T43" s="45" t="str">
        <f t="shared" si="11"/>
        <v>N/A</v>
      </c>
    </row>
    <row r="44" spans="1:22" s="187" customFormat="1" ht="15.75" customHeight="1">
      <c r="A44" s="183" t="s">
        <v>112</v>
      </c>
      <c r="B44" s="184">
        <f>AVERAGE('Retention Bonus Collections'!B14:B18)</f>
        <v>1</v>
      </c>
      <c r="C44" s="185" t="s">
        <v>77</v>
      </c>
      <c r="D44" s="185">
        <f>AVERAGE('Retention Bonus Collections'!D14:D18)</f>
        <v>0.24</v>
      </c>
      <c r="E44" s="185">
        <f>AVERAGE('Retention Bonus Collections'!E14:E18)</f>
        <v>1.1111111111111112</v>
      </c>
      <c r="F44" s="185">
        <f>AVERAGE('Retention Bonus Collections'!F14:F18)</f>
        <v>0.91555555555555546</v>
      </c>
      <c r="G44" s="185">
        <f>AVERAGE('Retention Bonus Collections'!G14:G18)</f>
        <v>0.2</v>
      </c>
      <c r="H44" s="185">
        <f>AVERAGE('Retention Bonus Collections'!H14:H18)</f>
        <v>0.2</v>
      </c>
      <c r="I44" s="185">
        <f>AVERAGE('Retention Bonus Collections'!I14:I18)</f>
        <v>0.32</v>
      </c>
      <c r="J44" s="185" t="s">
        <v>77</v>
      </c>
      <c r="K44" s="185">
        <f>AVERAGE('Retention Bonus Collections'!K14:K18)</f>
        <v>0.04</v>
      </c>
      <c r="L44" s="185">
        <f>AVERAGE('Retention Bonus Collections'!L14:L18)</f>
        <v>0.18</v>
      </c>
      <c r="M44" s="185">
        <f>AVERAGE('Retention Bonus Collections'!M14:M18)</f>
        <v>1</v>
      </c>
      <c r="N44" s="185" t="s">
        <v>77</v>
      </c>
      <c r="O44" s="185" t="s">
        <v>77</v>
      </c>
      <c r="P44" s="185">
        <f>AVERAGE('Retention Bonus Collections'!P14:P18)</f>
        <v>5.6250000000000001E-2</v>
      </c>
      <c r="Q44" s="185">
        <f>AVERAGE('Retention Bonus Collections'!Q14:Q18)</f>
        <v>0.18</v>
      </c>
      <c r="R44" s="185">
        <f>AVERAGE('Retention Bonus Collections'!R14:R18)</f>
        <v>0.08</v>
      </c>
      <c r="S44" s="185">
        <v>0.01</v>
      </c>
      <c r="T44" s="193" t="s">
        <v>77</v>
      </c>
    </row>
    <row r="45" spans="1:22" s="207" customFormat="1" ht="15.75" customHeight="1">
      <c r="A45" s="243" t="s">
        <v>163</v>
      </c>
      <c r="B45" s="244">
        <f t="shared" ref="B45:T45" si="12">IFERROR(B43*B44,0)</f>
        <v>4</v>
      </c>
      <c r="C45" s="245">
        <f t="shared" si="12"/>
        <v>0</v>
      </c>
      <c r="D45" s="245">
        <f t="shared" si="12"/>
        <v>3.84</v>
      </c>
      <c r="E45" s="245">
        <f t="shared" si="12"/>
        <v>1.1111111111111112</v>
      </c>
      <c r="F45" s="245">
        <f t="shared" si="12"/>
        <v>0.91555555555555546</v>
      </c>
      <c r="G45" s="245">
        <f t="shared" si="12"/>
        <v>3.2</v>
      </c>
      <c r="H45" s="245">
        <f t="shared" si="12"/>
        <v>3.2</v>
      </c>
      <c r="I45" s="245">
        <f t="shared" si="12"/>
        <v>5.12</v>
      </c>
      <c r="J45" s="245">
        <f t="shared" si="12"/>
        <v>0</v>
      </c>
      <c r="K45" s="245">
        <f t="shared" si="12"/>
        <v>0.08</v>
      </c>
      <c r="L45" s="245">
        <f t="shared" si="12"/>
        <v>2.88</v>
      </c>
      <c r="M45" s="245">
        <f t="shared" si="12"/>
        <v>16</v>
      </c>
      <c r="N45" s="245">
        <f t="shared" si="12"/>
        <v>0</v>
      </c>
      <c r="O45" s="245">
        <f t="shared" si="12"/>
        <v>0</v>
      </c>
      <c r="P45" s="245">
        <f t="shared" si="12"/>
        <v>9</v>
      </c>
      <c r="Q45" s="245">
        <f t="shared" si="12"/>
        <v>2.88</v>
      </c>
      <c r="R45" s="245">
        <f t="shared" si="12"/>
        <v>2.56</v>
      </c>
      <c r="S45" s="245">
        <f t="shared" si="12"/>
        <v>0.96</v>
      </c>
      <c r="T45" s="246">
        <f t="shared" si="12"/>
        <v>0</v>
      </c>
    </row>
    <row r="46" spans="1:22" s="6" customFormat="1" ht="15.75" customHeight="1">
      <c r="A46" s="11"/>
      <c r="B46" s="39"/>
      <c r="C46" s="32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2"/>
      <c r="O46" s="30"/>
      <c r="P46" s="30"/>
      <c r="Q46" s="30"/>
      <c r="R46" s="30"/>
      <c r="S46" s="30"/>
      <c r="T46" s="31"/>
    </row>
    <row r="47" spans="1:22" s="6" customFormat="1" ht="15.75" customHeight="1">
      <c r="A47" s="12" t="s">
        <v>164</v>
      </c>
      <c r="B47" s="39">
        <f>(24*60)/5</f>
        <v>288</v>
      </c>
      <c r="C47" s="32" t="s">
        <v>77</v>
      </c>
      <c r="D47" s="32" t="s">
        <v>77</v>
      </c>
      <c r="E47" s="27">
        <f>(24*60)/30</f>
        <v>48</v>
      </c>
      <c r="F47" s="27">
        <f>(24*60)/30</f>
        <v>48</v>
      </c>
      <c r="G47" s="32" t="s">
        <v>77</v>
      </c>
      <c r="H47" s="32" t="s">
        <v>77</v>
      </c>
      <c r="I47" s="32" t="s">
        <v>77</v>
      </c>
      <c r="J47" s="30" t="s">
        <v>77</v>
      </c>
      <c r="K47" s="46">
        <f>(24*60)/30</f>
        <v>48</v>
      </c>
      <c r="L47" s="27" t="s">
        <v>77</v>
      </c>
      <c r="M47" s="32" t="s">
        <v>77</v>
      </c>
      <c r="N47" s="32" t="s">
        <v>77</v>
      </c>
      <c r="O47" s="32" t="s">
        <v>77</v>
      </c>
      <c r="P47" s="32" t="s">
        <v>77</v>
      </c>
      <c r="Q47" s="32" t="s">
        <v>77</v>
      </c>
      <c r="R47" s="32" t="s">
        <v>77</v>
      </c>
      <c r="S47" s="32" t="s">
        <v>77</v>
      </c>
      <c r="T47" s="42" t="s">
        <v>77</v>
      </c>
    </row>
    <row r="48" spans="1:22" s="6" customFormat="1" ht="15.75" customHeight="1">
      <c r="A48" s="12" t="s">
        <v>111</v>
      </c>
      <c r="B48" s="43">
        <f t="shared" ref="B48:T48" si="13">IFERROR(IF(B47&lt;(24/$C$6),1,B47/24*$C$6),"N/A")</f>
        <v>96</v>
      </c>
      <c r="C48" s="44" t="str">
        <f t="shared" si="13"/>
        <v>N/A</v>
      </c>
      <c r="D48" s="44" t="str">
        <f t="shared" si="13"/>
        <v>N/A</v>
      </c>
      <c r="E48" s="44">
        <f t="shared" si="13"/>
        <v>16</v>
      </c>
      <c r="F48" s="44">
        <f t="shared" si="13"/>
        <v>16</v>
      </c>
      <c r="G48" s="44" t="str">
        <f t="shared" si="13"/>
        <v>N/A</v>
      </c>
      <c r="H48" s="44" t="str">
        <f t="shared" si="13"/>
        <v>N/A</v>
      </c>
      <c r="I48" s="44" t="str">
        <f t="shared" si="13"/>
        <v>N/A</v>
      </c>
      <c r="J48" s="44" t="str">
        <f t="shared" si="13"/>
        <v>N/A</v>
      </c>
      <c r="K48" s="44">
        <f t="shared" si="13"/>
        <v>16</v>
      </c>
      <c r="L48" s="44" t="str">
        <f t="shared" si="13"/>
        <v>N/A</v>
      </c>
      <c r="M48" s="44" t="str">
        <f t="shared" si="13"/>
        <v>N/A</v>
      </c>
      <c r="N48" s="44" t="str">
        <f t="shared" si="13"/>
        <v>N/A</v>
      </c>
      <c r="O48" s="44" t="str">
        <f t="shared" si="13"/>
        <v>N/A</v>
      </c>
      <c r="P48" s="44" t="str">
        <f t="shared" si="13"/>
        <v>N/A</v>
      </c>
      <c r="Q48" s="44" t="str">
        <f t="shared" si="13"/>
        <v>N/A</v>
      </c>
      <c r="R48" s="44" t="str">
        <f t="shared" si="13"/>
        <v>N/A</v>
      </c>
      <c r="S48" s="44" t="str">
        <f t="shared" si="13"/>
        <v>N/A</v>
      </c>
      <c r="T48" s="45" t="str">
        <f t="shared" si="13"/>
        <v>N/A</v>
      </c>
    </row>
    <row r="49" spans="1:22" s="187" customFormat="1" ht="15.75" customHeight="1">
      <c r="A49" s="183" t="s">
        <v>112</v>
      </c>
      <c r="B49" s="184">
        <f>AVERAGE('Retention Bonus Collections'!B21:B25)</f>
        <v>6.8999999999999992E-2</v>
      </c>
      <c r="C49" s="194" t="s">
        <v>77</v>
      </c>
      <c r="D49" s="194" t="s">
        <v>77</v>
      </c>
      <c r="E49" s="185">
        <f>AVERAGE('Retention Bonus Collections'!E21:E25)</f>
        <v>1.8399999999999999</v>
      </c>
      <c r="F49" s="185">
        <f>AVERAGE('Retention Bonus Collections'!F21:F25)</f>
        <v>0.24</v>
      </c>
      <c r="G49" s="194" t="s">
        <v>77</v>
      </c>
      <c r="H49" s="194" t="s">
        <v>77</v>
      </c>
      <c r="I49" s="194" t="s">
        <v>77</v>
      </c>
      <c r="J49" s="185" t="s">
        <v>77</v>
      </c>
      <c r="K49" s="185">
        <f>AVERAGE('Retention Bonus Collections'!K21:K25)</f>
        <v>0.18</v>
      </c>
      <c r="L49" s="189" t="s">
        <v>77</v>
      </c>
      <c r="M49" s="194" t="s">
        <v>77</v>
      </c>
      <c r="N49" s="194" t="s">
        <v>77</v>
      </c>
      <c r="O49" s="194" t="s">
        <v>77</v>
      </c>
      <c r="P49" s="194" t="s">
        <v>77</v>
      </c>
      <c r="Q49" s="194" t="s">
        <v>77</v>
      </c>
      <c r="R49" s="194" t="s">
        <v>77</v>
      </c>
      <c r="S49" s="194" t="s">
        <v>77</v>
      </c>
      <c r="T49" s="193" t="s">
        <v>77</v>
      </c>
    </row>
    <row r="50" spans="1:22" s="207" customFormat="1" ht="15.75" customHeight="1">
      <c r="A50" s="243" t="s">
        <v>163</v>
      </c>
      <c r="B50" s="244">
        <f t="shared" ref="B50:T50" si="14">IFERROR(B48*B49,0)</f>
        <v>6.6239999999999988</v>
      </c>
      <c r="C50" s="245">
        <f t="shared" si="14"/>
        <v>0</v>
      </c>
      <c r="D50" s="245">
        <f t="shared" si="14"/>
        <v>0</v>
      </c>
      <c r="E50" s="245">
        <f t="shared" si="14"/>
        <v>29.439999999999998</v>
      </c>
      <c r="F50" s="245">
        <f t="shared" si="14"/>
        <v>3.84</v>
      </c>
      <c r="G50" s="245">
        <f t="shared" si="14"/>
        <v>0</v>
      </c>
      <c r="H50" s="245">
        <f t="shared" si="14"/>
        <v>0</v>
      </c>
      <c r="I50" s="245">
        <f t="shared" si="14"/>
        <v>0</v>
      </c>
      <c r="J50" s="245">
        <f t="shared" si="14"/>
        <v>0</v>
      </c>
      <c r="K50" s="245">
        <f t="shared" si="14"/>
        <v>2.88</v>
      </c>
      <c r="L50" s="245">
        <f t="shared" si="14"/>
        <v>0</v>
      </c>
      <c r="M50" s="245">
        <f t="shared" si="14"/>
        <v>0</v>
      </c>
      <c r="N50" s="245">
        <f t="shared" si="14"/>
        <v>0</v>
      </c>
      <c r="O50" s="245">
        <f t="shared" si="14"/>
        <v>0</v>
      </c>
      <c r="P50" s="245">
        <f t="shared" si="14"/>
        <v>0</v>
      </c>
      <c r="Q50" s="245">
        <f t="shared" si="14"/>
        <v>0</v>
      </c>
      <c r="R50" s="245">
        <f t="shared" si="14"/>
        <v>0</v>
      </c>
      <c r="S50" s="245">
        <f t="shared" si="14"/>
        <v>0</v>
      </c>
      <c r="T50" s="246">
        <f t="shared" si="14"/>
        <v>0</v>
      </c>
    </row>
    <row r="51" spans="1:22" s="6" customFormat="1" ht="15.75" customHeight="1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8"/>
    </row>
    <row r="52" spans="1:22" s="6" customFormat="1" ht="15.75" customHeight="1" thickBot="1">
      <c r="A52" s="50" t="s">
        <v>178</v>
      </c>
      <c r="B52" s="33">
        <f t="shared" ref="B52:T52" si="15">B40+B45+B50</f>
        <v>10.701999999999998</v>
      </c>
      <c r="C52" s="34">
        <f t="shared" si="15"/>
        <v>3.8400000000000007</v>
      </c>
      <c r="D52" s="34">
        <f t="shared" si="15"/>
        <v>4.8533333333333335</v>
      </c>
      <c r="E52" s="34">
        <f t="shared" si="15"/>
        <v>31.733333333333331</v>
      </c>
      <c r="F52" s="34">
        <f t="shared" si="15"/>
        <v>6.7288888888888883</v>
      </c>
      <c r="G52" s="34">
        <f t="shared" si="15"/>
        <v>3.746666666666667</v>
      </c>
      <c r="H52" s="34">
        <f t="shared" si="15"/>
        <v>3.5066666666666668</v>
      </c>
      <c r="I52" s="34">
        <f t="shared" si="15"/>
        <v>5.8066666666666666</v>
      </c>
      <c r="J52" s="34">
        <f t="shared" si="15"/>
        <v>7.6800000000000015</v>
      </c>
      <c r="K52" s="34">
        <f t="shared" si="15"/>
        <v>3.38</v>
      </c>
      <c r="L52" s="34">
        <f t="shared" si="15"/>
        <v>4.5933333333333337</v>
      </c>
      <c r="M52" s="34">
        <f t="shared" si="15"/>
        <v>16.64</v>
      </c>
      <c r="N52" s="34">
        <f t="shared" si="15"/>
        <v>16</v>
      </c>
      <c r="O52" s="34">
        <f t="shared" si="15"/>
        <v>7.6800000000000015</v>
      </c>
      <c r="P52" s="34">
        <f t="shared" si="15"/>
        <v>9.5606040100250631</v>
      </c>
      <c r="Q52" s="34">
        <f t="shared" si="15"/>
        <v>10.239999999999998</v>
      </c>
      <c r="R52" s="34">
        <f t="shared" si="15"/>
        <v>2.7966666666666669</v>
      </c>
      <c r="S52" s="34">
        <f t="shared" si="15"/>
        <v>9</v>
      </c>
      <c r="T52" s="35">
        <f t="shared" si="15"/>
        <v>0.17819999999999997</v>
      </c>
    </row>
    <row r="53" spans="1:22" s="6" customFormat="1" ht="15.75" customHeight="1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8"/>
    </row>
    <row r="54" spans="1:22" s="177" customFormat="1" ht="16" customHeight="1" thickBot="1">
      <c r="A54" s="178" t="s">
        <v>179</v>
      </c>
      <c r="B54" s="182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1"/>
    </row>
    <row r="55" spans="1:22" s="199" customFormat="1" ht="15.75" customHeight="1" thickBot="1">
      <c r="A55" s="68" t="s">
        <v>9</v>
      </c>
      <c r="B55" s="195" t="s">
        <v>10</v>
      </c>
      <c r="C55" s="196" t="s">
        <v>13</v>
      </c>
      <c r="D55" s="196" t="s">
        <v>14</v>
      </c>
      <c r="E55" s="196" t="s">
        <v>15</v>
      </c>
      <c r="F55" s="196" t="s">
        <v>16</v>
      </c>
      <c r="G55" s="196" t="s">
        <v>17</v>
      </c>
      <c r="H55" s="196" t="s">
        <v>18</v>
      </c>
      <c r="I55" s="196" t="s">
        <v>19</v>
      </c>
      <c r="J55" s="196" t="s">
        <v>20</v>
      </c>
      <c r="K55" s="196" t="s">
        <v>21</v>
      </c>
      <c r="L55" s="196" t="s">
        <v>22</v>
      </c>
      <c r="M55" s="196" t="s">
        <v>23</v>
      </c>
      <c r="N55" s="196" t="s">
        <v>24</v>
      </c>
      <c r="O55" s="196" t="s">
        <v>25</v>
      </c>
      <c r="P55" s="196" t="s">
        <v>26</v>
      </c>
      <c r="Q55" s="196" t="s">
        <v>27</v>
      </c>
      <c r="R55" s="196" t="s">
        <v>28</v>
      </c>
      <c r="S55" s="196" t="str">
        <f>S36</f>
        <v>Dragon Ball Z</v>
      </c>
      <c r="T55" s="197" t="str">
        <f>T36</f>
        <v>Home Design Makeover</v>
      </c>
      <c r="U55" s="198"/>
      <c r="V55" s="198"/>
    </row>
    <row r="56" spans="1:22" s="6" customFormat="1" ht="15.75" customHeight="1">
      <c r="A56" s="13" t="s">
        <v>180</v>
      </c>
      <c r="B56" s="39">
        <v>10</v>
      </c>
      <c r="C56" s="32" t="s">
        <v>77</v>
      </c>
      <c r="D56" s="32" t="s">
        <v>77</v>
      </c>
      <c r="E56" s="32" t="s">
        <v>77</v>
      </c>
      <c r="F56" s="32" t="s">
        <v>77</v>
      </c>
      <c r="G56" s="27">
        <v>25</v>
      </c>
      <c r="H56" s="32">
        <v>1</v>
      </c>
      <c r="I56" s="32" t="s">
        <v>77</v>
      </c>
      <c r="J56" s="32" t="s">
        <v>77</v>
      </c>
      <c r="K56" s="32" t="s">
        <v>77</v>
      </c>
      <c r="L56" s="27">
        <v>57</v>
      </c>
      <c r="M56" s="27">
        <v>1</v>
      </c>
      <c r="N56" s="27">
        <v>1</v>
      </c>
      <c r="O56" s="27" t="s">
        <v>77</v>
      </c>
      <c r="P56" s="27">
        <v>1</v>
      </c>
      <c r="Q56" s="47">
        <v>69</v>
      </c>
      <c r="R56" s="27" t="s">
        <v>77</v>
      </c>
      <c r="S56" s="27" t="s">
        <v>77</v>
      </c>
      <c r="T56" s="28" t="s">
        <v>77</v>
      </c>
    </row>
    <row r="57" spans="1:22" s="6" customFormat="1" ht="15.75" customHeight="1">
      <c r="A57" s="14" t="s">
        <v>190</v>
      </c>
      <c r="B57" s="29">
        <f>B56*'Currency Conversions'!B9</f>
        <v>0.05</v>
      </c>
      <c r="C57" s="30" t="s">
        <v>77</v>
      </c>
      <c r="D57" s="30" t="s">
        <v>77</v>
      </c>
      <c r="E57" s="30" t="s">
        <v>77</v>
      </c>
      <c r="F57" s="30" t="s">
        <v>77</v>
      </c>
      <c r="G57" s="30">
        <f>G56*'Currency Conversions'!G9</f>
        <v>1</v>
      </c>
      <c r="H57" s="30">
        <f>1*'Currency Conversions'!H44</f>
        <v>0.2</v>
      </c>
      <c r="I57" s="30" t="s">
        <v>77</v>
      </c>
      <c r="J57" s="30" t="s">
        <v>77</v>
      </c>
      <c r="K57" s="30" t="s">
        <v>77</v>
      </c>
      <c r="L57" s="30">
        <f>L56*'Currency Conversions'!L9</f>
        <v>5.7000000000000002E-2</v>
      </c>
      <c r="M57" s="30">
        <f>'Currency Conversions'!M44</f>
        <v>1</v>
      </c>
      <c r="N57" s="30">
        <f>'Currency Conversions'!N44</f>
        <v>1</v>
      </c>
      <c r="O57" s="30" t="s">
        <v>77</v>
      </c>
      <c r="P57" s="30">
        <f>(P56*'Currency Conversions'!P9)</f>
        <v>0.1</v>
      </c>
      <c r="Q57" s="30">
        <v>7.0000000000000007E-2</v>
      </c>
      <c r="R57" s="30" t="s">
        <v>77</v>
      </c>
      <c r="S57" s="30" t="s">
        <v>77</v>
      </c>
      <c r="T57" s="31" t="s">
        <v>77</v>
      </c>
    </row>
    <row r="58" spans="1:22" s="187" customFormat="1" ht="15.75" customHeight="1">
      <c r="A58" s="187" t="s">
        <v>197</v>
      </c>
      <c r="B58" s="188">
        <f t="shared" ref="B58:Q58" si="16">$C$7</f>
        <v>1</v>
      </c>
      <c r="C58" s="189">
        <f t="shared" si="16"/>
        <v>1</v>
      </c>
      <c r="D58" s="189">
        <f t="shared" si="16"/>
        <v>1</v>
      </c>
      <c r="E58" s="189">
        <f t="shared" si="16"/>
        <v>1</v>
      </c>
      <c r="F58" s="189">
        <f t="shared" si="16"/>
        <v>1</v>
      </c>
      <c r="G58" s="189">
        <f t="shared" si="16"/>
        <v>1</v>
      </c>
      <c r="H58" s="189">
        <f t="shared" si="16"/>
        <v>1</v>
      </c>
      <c r="I58" s="189">
        <f t="shared" si="16"/>
        <v>1</v>
      </c>
      <c r="J58" s="189">
        <f t="shared" si="16"/>
        <v>1</v>
      </c>
      <c r="K58" s="189">
        <f t="shared" si="16"/>
        <v>1</v>
      </c>
      <c r="L58" s="189">
        <f t="shared" si="16"/>
        <v>1</v>
      </c>
      <c r="M58" s="189">
        <f t="shared" si="16"/>
        <v>1</v>
      </c>
      <c r="N58" s="189">
        <f t="shared" si="16"/>
        <v>1</v>
      </c>
      <c r="O58" s="189">
        <f t="shared" si="16"/>
        <v>1</v>
      </c>
      <c r="P58" s="189">
        <f t="shared" si="16"/>
        <v>1</v>
      </c>
      <c r="Q58" s="189">
        <f t="shared" si="16"/>
        <v>1</v>
      </c>
      <c r="R58" s="185" t="s">
        <v>77</v>
      </c>
      <c r="S58" s="189" t="s">
        <v>77</v>
      </c>
      <c r="T58" s="191" t="s">
        <v>77</v>
      </c>
    </row>
    <row r="59" spans="1:22" s="207" customFormat="1" ht="15.75" customHeight="1">
      <c r="A59" s="243" t="s">
        <v>198</v>
      </c>
      <c r="B59" s="244">
        <f t="shared" ref="B59:R59" si="17">IF(B56="N/A","",PRODUCT(B57:B58))</f>
        <v>0.05</v>
      </c>
      <c r="C59" s="245" t="str">
        <f t="shared" si="17"/>
        <v/>
      </c>
      <c r="D59" s="245" t="str">
        <f t="shared" si="17"/>
        <v/>
      </c>
      <c r="E59" s="245" t="str">
        <f t="shared" si="17"/>
        <v/>
      </c>
      <c r="F59" s="245" t="str">
        <f t="shared" si="17"/>
        <v/>
      </c>
      <c r="G59" s="245">
        <f t="shared" si="17"/>
        <v>1</v>
      </c>
      <c r="H59" s="245">
        <f t="shared" si="17"/>
        <v>0.2</v>
      </c>
      <c r="I59" s="245" t="str">
        <f t="shared" si="17"/>
        <v/>
      </c>
      <c r="J59" s="245" t="str">
        <f t="shared" si="17"/>
        <v/>
      </c>
      <c r="K59" s="245" t="str">
        <f t="shared" si="17"/>
        <v/>
      </c>
      <c r="L59" s="245">
        <f t="shared" si="17"/>
        <v>5.7000000000000002E-2</v>
      </c>
      <c r="M59" s="245">
        <f t="shared" si="17"/>
        <v>1</v>
      </c>
      <c r="N59" s="245">
        <f t="shared" si="17"/>
        <v>1</v>
      </c>
      <c r="O59" s="245" t="str">
        <f t="shared" si="17"/>
        <v/>
      </c>
      <c r="P59" s="245">
        <f t="shared" si="17"/>
        <v>0.1</v>
      </c>
      <c r="Q59" s="245">
        <f t="shared" si="17"/>
        <v>7.0000000000000007E-2</v>
      </c>
      <c r="R59" s="245" t="str">
        <f t="shared" si="17"/>
        <v/>
      </c>
      <c r="S59" s="245" t="s">
        <v>77</v>
      </c>
      <c r="T59" s="246" t="s">
        <v>77</v>
      </c>
    </row>
    <row r="60" spans="1:22" s="6" customFormat="1" ht="15.75" customHeight="1"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8"/>
    </row>
    <row r="61" spans="1:22" s="48" customFormat="1" ht="15.75" customHeight="1" thickBot="1">
      <c r="A61" s="50" t="s">
        <v>206</v>
      </c>
      <c r="B61" s="65">
        <f t="shared" ref="B61:T61" si="18">SUM(B59,B52)</f>
        <v>10.751999999999999</v>
      </c>
      <c r="C61" s="66">
        <f t="shared" si="18"/>
        <v>3.8400000000000007</v>
      </c>
      <c r="D61" s="66">
        <f t="shared" si="18"/>
        <v>4.8533333333333335</v>
      </c>
      <c r="E61" s="66">
        <f t="shared" si="18"/>
        <v>31.733333333333331</v>
      </c>
      <c r="F61" s="66">
        <f t="shared" si="18"/>
        <v>6.7288888888888883</v>
      </c>
      <c r="G61" s="66">
        <f t="shared" si="18"/>
        <v>4.746666666666667</v>
      </c>
      <c r="H61" s="66">
        <f t="shared" si="18"/>
        <v>3.706666666666667</v>
      </c>
      <c r="I61" s="66">
        <f t="shared" si="18"/>
        <v>5.8066666666666666</v>
      </c>
      <c r="J61" s="66">
        <f t="shared" si="18"/>
        <v>7.6800000000000015</v>
      </c>
      <c r="K61" s="66">
        <f t="shared" si="18"/>
        <v>3.38</v>
      </c>
      <c r="L61" s="66">
        <f t="shared" si="18"/>
        <v>4.6503333333333341</v>
      </c>
      <c r="M61" s="66">
        <f t="shared" si="18"/>
        <v>17.64</v>
      </c>
      <c r="N61" s="66">
        <f t="shared" si="18"/>
        <v>17</v>
      </c>
      <c r="O61" s="66">
        <f t="shared" si="18"/>
        <v>7.6800000000000015</v>
      </c>
      <c r="P61" s="66">
        <f t="shared" si="18"/>
        <v>9.6606040100250627</v>
      </c>
      <c r="Q61" s="66">
        <f t="shared" si="18"/>
        <v>10.309999999999999</v>
      </c>
      <c r="R61" s="66">
        <f t="shared" si="18"/>
        <v>2.7966666666666669</v>
      </c>
      <c r="S61" s="66">
        <f t="shared" si="18"/>
        <v>9</v>
      </c>
      <c r="T61" s="67">
        <f t="shared" si="18"/>
        <v>0.17819999999999997</v>
      </c>
    </row>
    <row r="62" spans="1:22" ht="15.75" customHeight="1"/>
    <row r="63" spans="1:22" ht="15.75" customHeight="1"/>
    <row r="64" spans="1:22" ht="15.75" customHeight="1"/>
    <row r="65" spans="1:22" ht="15.75" customHeight="1"/>
    <row r="66" spans="1:22" ht="15.75" customHeight="1">
      <c r="A66" s="5"/>
      <c r="B66" s="5"/>
      <c r="C66" s="5"/>
      <c r="D66" s="5"/>
      <c r="E66" s="5"/>
      <c r="F66" s="5"/>
      <c r="G66" s="5"/>
      <c r="H66" s="5"/>
      <c r="I66" s="4"/>
      <c r="J66" s="5"/>
      <c r="K66" s="5"/>
      <c r="L66" s="5"/>
      <c r="M66" s="5"/>
      <c r="N66" s="5"/>
      <c r="O66" s="4"/>
      <c r="P66" s="4"/>
      <c r="Q66" s="5"/>
      <c r="R66" s="4"/>
      <c r="S66" s="4"/>
      <c r="T66" s="4"/>
      <c r="U66" s="5"/>
      <c r="V66" s="5"/>
    </row>
    <row r="67" spans="1:22" ht="15.75" customHeight="1">
      <c r="A67" s="4"/>
      <c r="I67" s="4"/>
      <c r="O67" s="4"/>
      <c r="P67" s="4"/>
      <c r="R67" s="4"/>
      <c r="S67" s="4"/>
      <c r="T67" s="4"/>
    </row>
    <row r="68" spans="1:22" ht="15.75" customHeight="1">
      <c r="A68" s="4"/>
      <c r="I68" s="4"/>
      <c r="O68" s="4"/>
      <c r="P68" s="4"/>
      <c r="R68" s="4"/>
      <c r="S68" s="4"/>
      <c r="T68" s="4"/>
    </row>
    <row r="69" spans="1:22" ht="15.75" customHeight="1"/>
    <row r="70" spans="1:22" ht="15.75" customHeight="1">
      <c r="A70" s="4"/>
      <c r="D70" s="4"/>
      <c r="I70" s="4"/>
      <c r="O70" s="4"/>
      <c r="P70" s="4"/>
      <c r="R70" s="4"/>
      <c r="S70" s="4"/>
      <c r="T70" s="4"/>
    </row>
    <row r="71" spans="1:22" ht="15.75" customHeight="1">
      <c r="A71" s="4"/>
      <c r="I71" s="4"/>
      <c r="O71" s="4"/>
      <c r="P71" s="4"/>
      <c r="R71" s="4"/>
      <c r="S71" s="4"/>
      <c r="T71" s="4"/>
    </row>
    <row r="72" spans="1:22" ht="15.75" customHeight="1">
      <c r="A72" s="4"/>
      <c r="I72" s="4"/>
      <c r="O72" s="4"/>
      <c r="P72" s="4"/>
      <c r="R72" s="4"/>
      <c r="S72" s="4"/>
      <c r="T72" s="4"/>
    </row>
    <row r="73" spans="1:22" ht="15.75" customHeight="1">
      <c r="A73" s="4"/>
      <c r="I73" s="4"/>
      <c r="O73" s="4"/>
      <c r="P73" s="4"/>
      <c r="R73" s="4"/>
      <c r="S73" s="4"/>
      <c r="T73" s="4"/>
    </row>
    <row r="74" spans="1:22" ht="15.75" customHeight="1">
      <c r="I74" s="4"/>
      <c r="O74" s="4"/>
      <c r="P74" s="4"/>
      <c r="R74" s="4"/>
      <c r="S74" s="4"/>
      <c r="T74" s="4"/>
    </row>
    <row r="75" spans="1:22" ht="15.75" customHeight="1">
      <c r="I75" s="4"/>
      <c r="O75" s="4"/>
      <c r="P75" s="4"/>
      <c r="R75" s="4"/>
      <c r="S75" s="4"/>
      <c r="T75" s="4"/>
    </row>
    <row r="76" spans="1:22" ht="15.75" customHeight="1">
      <c r="I76" s="4"/>
      <c r="O76" s="4"/>
      <c r="P76" s="4"/>
      <c r="R76" s="4"/>
      <c r="S76" s="4"/>
      <c r="T76" s="4"/>
    </row>
    <row r="77" spans="1:22" ht="15.75" customHeight="1">
      <c r="I77" s="4"/>
      <c r="O77" s="4"/>
      <c r="P77" s="4"/>
      <c r="R77" s="4"/>
      <c r="S77" s="4"/>
      <c r="T77" s="4"/>
    </row>
    <row r="78" spans="1:22" ht="15.75" customHeight="1">
      <c r="I78" s="4"/>
      <c r="O78" s="4"/>
      <c r="P78" s="4"/>
      <c r="R78" s="4"/>
      <c r="S78" s="4"/>
      <c r="T78" s="4"/>
    </row>
    <row r="79" spans="1:22" ht="15.75" customHeight="1">
      <c r="I79" s="4"/>
      <c r="L79" s="4"/>
      <c r="O79" s="4"/>
      <c r="P79" s="4"/>
      <c r="R79" s="4"/>
      <c r="S79" s="4"/>
      <c r="T79" s="4"/>
    </row>
    <row r="80" spans="1:22" ht="15.75" customHeight="1">
      <c r="I80" s="4"/>
      <c r="J80" s="4"/>
      <c r="K80" s="4"/>
      <c r="L80" s="5"/>
      <c r="O80" s="4"/>
      <c r="P80" s="4"/>
      <c r="R80" s="4"/>
      <c r="S80" s="4"/>
      <c r="T80" s="4"/>
    </row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spans="1:20" ht="15.75" customHeight="1"/>
    <row r="98" spans="1:20" ht="15.75" customHeight="1"/>
    <row r="99" spans="1:20" ht="15.75" customHeight="1"/>
    <row r="100" spans="1:20" ht="15.75" customHeight="1"/>
    <row r="101" spans="1:20" ht="15.75" customHeight="1"/>
    <row r="102" spans="1:20" ht="15.75" customHeight="1"/>
    <row r="103" spans="1:20" ht="15.75" customHeight="1">
      <c r="A103" s="4"/>
      <c r="I103" s="4"/>
      <c r="O103" s="4"/>
      <c r="P103" s="4"/>
      <c r="R103" s="4"/>
      <c r="S103" s="4"/>
      <c r="T103" s="4"/>
    </row>
    <row r="104" spans="1:20" ht="15.75" customHeight="1">
      <c r="A104" s="4"/>
      <c r="I104" s="4"/>
      <c r="O104" s="4"/>
      <c r="P104" s="4"/>
      <c r="R104" s="4"/>
      <c r="S104" s="4"/>
      <c r="T104" s="4"/>
    </row>
    <row r="105" spans="1:20" ht="15.75" customHeight="1">
      <c r="A105" s="4"/>
      <c r="I105" s="4"/>
      <c r="O105" s="4"/>
      <c r="P105" s="4"/>
      <c r="R105" s="4"/>
      <c r="S105" s="4"/>
      <c r="T105" s="4"/>
    </row>
    <row r="106" spans="1:20" ht="15.75" customHeight="1">
      <c r="A106" s="4"/>
      <c r="I106" s="4"/>
      <c r="O106" s="4"/>
      <c r="P106" s="4"/>
      <c r="R106" s="4"/>
      <c r="S106" s="4"/>
      <c r="T106" s="4"/>
    </row>
    <row r="107" spans="1:20" ht="15.75" customHeight="1">
      <c r="A107" s="4"/>
      <c r="I107" s="4"/>
      <c r="O107" s="4"/>
      <c r="P107" s="4"/>
      <c r="R107" s="4"/>
      <c r="S107" s="4"/>
      <c r="T107" s="4"/>
    </row>
    <row r="108" spans="1:20" ht="15.75" customHeight="1">
      <c r="A108" s="4"/>
      <c r="I108" s="4"/>
      <c r="O108" s="4"/>
      <c r="P108" s="4"/>
      <c r="R108" s="4"/>
      <c r="S108" s="4"/>
      <c r="T108" s="4"/>
    </row>
    <row r="109" spans="1:20" ht="15.75" customHeight="1">
      <c r="A109" s="4"/>
      <c r="I109" s="4"/>
      <c r="O109" s="4"/>
      <c r="P109" s="4"/>
      <c r="R109" s="4"/>
      <c r="S109" s="4"/>
      <c r="T109" s="4"/>
    </row>
    <row r="110" spans="1:20" ht="15.75" customHeight="1">
      <c r="A110" s="4"/>
      <c r="I110" s="4"/>
      <c r="O110" s="4"/>
      <c r="P110" s="4"/>
      <c r="R110" s="4"/>
      <c r="S110" s="4"/>
      <c r="T110" s="4"/>
    </row>
    <row r="111" spans="1:20" ht="15.75" customHeight="1">
      <c r="A111" s="4"/>
      <c r="I111" s="4"/>
      <c r="O111" s="4"/>
      <c r="P111" s="4"/>
      <c r="R111" s="4"/>
      <c r="S111" s="4"/>
      <c r="T111" s="4"/>
    </row>
    <row r="112" spans="1:20" ht="15.75" customHeight="1">
      <c r="A112" s="4"/>
      <c r="I112" s="4"/>
      <c r="O112" s="4"/>
      <c r="P112" s="4"/>
      <c r="R112" s="4"/>
      <c r="S112" s="4"/>
      <c r="T112" s="4"/>
    </row>
    <row r="113" spans="1:20" ht="15.75" customHeight="1">
      <c r="A113" s="4"/>
      <c r="I113" s="4"/>
      <c r="O113" s="4"/>
      <c r="P113" s="4"/>
      <c r="R113" s="4"/>
      <c r="S113" s="4"/>
      <c r="T113" s="4"/>
    </row>
    <row r="114" spans="1:20" ht="15.75" customHeight="1">
      <c r="A114" s="4"/>
      <c r="I114" s="4"/>
      <c r="O114" s="4"/>
      <c r="P114" s="4"/>
      <c r="R114" s="4"/>
      <c r="S114" s="4"/>
      <c r="T114" s="4"/>
    </row>
    <row r="115" spans="1:20" ht="15.75" customHeight="1">
      <c r="A115" s="4"/>
      <c r="I115" s="4"/>
      <c r="O115" s="4"/>
      <c r="P115" s="4"/>
      <c r="R115" s="4"/>
      <c r="S115" s="4"/>
      <c r="T115" s="4"/>
    </row>
    <row r="116" spans="1:20" ht="15.75" customHeight="1">
      <c r="A116" s="4"/>
      <c r="I116" s="4"/>
      <c r="O116" s="4"/>
      <c r="P116" s="4"/>
      <c r="R116" s="4"/>
      <c r="S116" s="4"/>
      <c r="T116" s="4"/>
    </row>
    <row r="117" spans="1:20" ht="15.75" customHeight="1">
      <c r="A117" s="4"/>
      <c r="I117" s="4"/>
      <c r="O117" s="4"/>
      <c r="P117" s="4"/>
      <c r="R117" s="4"/>
      <c r="S117" s="4"/>
      <c r="T117" s="4"/>
    </row>
    <row r="118" spans="1:20" ht="15.75" customHeight="1">
      <c r="A118" s="4"/>
      <c r="I118" s="4"/>
      <c r="O118" s="4"/>
      <c r="P118" s="4"/>
      <c r="R118" s="4"/>
      <c r="S118" s="4"/>
      <c r="T118" s="4"/>
    </row>
    <row r="119" spans="1:20" ht="15.75" customHeight="1">
      <c r="A119" s="4"/>
      <c r="I119" s="4"/>
      <c r="O119" s="4"/>
      <c r="P119" s="4"/>
      <c r="R119" s="4"/>
      <c r="S119" s="4"/>
      <c r="T119" s="4"/>
    </row>
    <row r="120" spans="1:20" ht="15.75" customHeight="1">
      <c r="A120" s="4"/>
      <c r="I120" s="4"/>
      <c r="O120" s="4"/>
      <c r="P120" s="4"/>
      <c r="R120" s="4"/>
      <c r="S120" s="4"/>
      <c r="T120" s="4"/>
    </row>
    <row r="121" spans="1:20" ht="15.75" customHeight="1">
      <c r="A121" s="4"/>
      <c r="I121" s="4"/>
      <c r="O121" s="4"/>
      <c r="P121" s="4"/>
      <c r="R121" s="4"/>
      <c r="S121" s="4"/>
      <c r="T121" s="4"/>
    </row>
    <row r="122" spans="1:20" ht="15.75" customHeight="1">
      <c r="A122" s="4"/>
      <c r="I122" s="4"/>
      <c r="O122" s="4"/>
      <c r="P122" s="4"/>
      <c r="R122" s="4"/>
      <c r="S122" s="4"/>
      <c r="T122" s="4"/>
    </row>
    <row r="123" spans="1:20" ht="15.75" customHeight="1">
      <c r="A123" s="4"/>
      <c r="I123" s="4"/>
      <c r="O123" s="4"/>
      <c r="P123" s="4"/>
      <c r="R123" s="4"/>
      <c r="S123" s="4"/>
      <c r="T123" s="4"/>
    </row>
    <row r="124" spans="1:20" ht="15.75" customHeight="1">
      <c r="A124" s="4"/>
      <c r="I124" s="4"/>
      <c r="O124" s="4"/>
      <c r="P124" s="4"/>
      <c r="R124" s="4"/>
      <c r="S124" s="4"/>
      <c r="T124" s="4"/>
    </row>
    <row r="125" spans="1:20" ht="15.75" customHeight="1">
      <c r="A125" s="4"/>
      <c r="I125" s="4"/>
      <c r="O125" s="4"/>
      <c r="P125" s="4"/>
      <c r="R125" s="4"/>
      <c r="S125" s="4"/>
      <c r="T125" s="4"/>
    </row>
    <row r="126" spans="1:20" ht="15.75" customHeight="1">
      <c r="A126" s="4"/>
      <c r="I126" s="4"/>
      <c r="O126" s="4"/>
      <c r="P126" s="4"/>
      <c r="R126" s="4"/>
      <c r="S126" s="4"/>
      <c r="T126" s="4"/>
    </row>
    <row r="127" spans="1:20" ht="15.75" customHeight="1">
      <c r="A127" s="4"/>
      <c r="I127" s="4"/>
      <c r="O127" s="4"/>
      <c r="P127" s="4"/>
      <c r="R127" s="4"/>
      <c r="S127" s="4"/>
      <c r="T127" s="4"/>
    </row>
    <row r="128" spans="1:20" ht="15.75" customHeight="1">
      <c r="A128" s="4"/>
      <c r="I128" s="4"/>
      <c r="O128" s="4"/>
      <c r="P128" s="4"/>
      <c r="R128" s="4"/>
      <c r="S128" s="4"/>
      <c r="T128" s="4"/>
    </row>
    <row r="129" spans="1:20" ht="15.75" customHeight="1">
      <c r="A129" s="4"/>
      <c r="I129" s="4"/>
      <c r="O129" s="4"/>
      <c r="P129" s="4"/>
      <c r="R129" s="4"/>
      <c r="S129" s="4"/>
      <c r="T129" s="4"/>
    </row>
    <row r="130" spans="1:20" ht="15.75" customHeight="1">
      <c r="A130" s="4"/>
      <c r="I130" s="4"/>
      <c r="O130" s="4"/>
      <c r="P130" s="4"/>
      <c r="R130" s="4"/>
      <c r="S130" s="4"/>
      <c r="T130" s="4"/>
    </row>
    <row r="131" spans="1:20" ht="15.75" customHeight="1">
      <c r="A131" s="4"/>
      <c r="I131" s="4"/>
      <c r="O131" s="4"/>
      <c r="P131" s="4"/>
      <c r="R131" s="4"/>
      <c r="S131" s="4"/>
      <c r="T131" s="4"/>
    </row>
    <row r="132" spans="1:20" ht="15.75" customHeight="1">
      <c r="A132" s="4"/>
      <c r="I132" s="4"/>
      <c r="O132" s="4"/>
      <c r="P132" s="4"/>
      <c r="R132" s="4"/>
      <c r="S132" s="4"/>
      <c r="T132" s="4"/>
    </row>
    <row r="133" spans="1:20" ht="15.75" customHeight="1">
      <c r="A133" s="4"/>
      <c r="I133" s="4"/>
      <c r="O133" s="4"/>
      <c r="P133" s="4"/>
      <c r="R133" s="4"/>
      <c r="S133" s="4"/>
      <c r="T133" s="4"/>
    </row>
    <row r="134" spans="1:20" ht="15.75" customHeight="1">
      <c r="A134" s="4"/>
      <c r="I134" s="4"/>
      <c r="O134" s="4"/>
      <c r="P134" s="4"/>
      <c r="R134" s="4"/>
      <c r="S134" s="4"/>
      <c r="T134" s="4"/>
    </row>
    <row r="135" spans="1:20" ht="15.75" customHeight="1">
      <c r="A135" s="4"/>
      <c r="I135" s="4"/>
      <c r="O135" s="4"/>
      <c r="P135" s="4"/>
      <c r="R135" s="4"/>
      <c r="S135" s="4"/>
      <c r="T135" s="4"/>
    </row>
    <row r="136" spans="1:20" ht="15.75" customHeight="1">
      <c r="A136" s="4"/>
      <c r="I136" s="4"/>
      <c r="O136" s="4"/>
      <c r="P136" s="4"/>
      <c r="R136" s="4"/>
      <c r="S136" s="4"/>
      <c r="T136" s="4"/>
    </row>
    <row r="137" spans="1:20" ht="15.75" customHeight="1">
      <c r="A137" s="4"/>
      <c r="I137" s="4"/>
      <c r="O137" s="4"/>
      <c r="P137" s="4"/>
      <c r="R137" s="4"/>
      <c r="S137" s="4"/>
      <c r="T137" s="4"/>
    </row>
    <row r="138" spans="1:20" ht="15.75" customHeight="1">
      <c r="A138" s="4"/>
      <c r="I138" s="4"/>
      <c r="O138" s="4"/>
      <c r="P138" s="4"/>
      <c r="R138" s="4"/>
      <c r="S138" s="4"/>
      <c r="T138" s="4"/>
    </row>
    <row r="139" spans="1:20" ht="15.75" customHeight="1">
      <c r="A139" s="4"/>
      <c r="I139" s="4"/>
      <c r="O139" s="4"/>
      <c r="P139" s="4"/>
      <c r="R139" s="4"/>
      <c r="S139" s="4"/>
      <c r="T139" s="4"/>
    </row>
    <row r="140" spans="1:20" ht="15.75" customHeight="1">
      <c r="A140" s="4"/>
      <c r="I140" s="4"/>
      <c r="O140" s="4"/>
      <c r="P140" s="4"/>
      <c r="R140" s="4"/>
      <c r="S140" s="4"/>
      <c r="T140" s="4"/>
    </row>
    <row r="141" spans="1:20" ht="15.75" customHeight="1">
      <c r="A141" s="4"/>
      <c r="I141" s="4"/>
      <c r="O141" s="4"/>
      <c r="P141" s="4"/>
      <c r="R141" s="4"/>
      <c r="S141" s="4"/>
      <c r="T141" s="4"/>
    </row>
    <row r="142" spans="1:20" ht="15.75" customHeight="1">
      <c r="A142" s="4"/>
      <c r="I142" s="4"/>
      <c r="O142" s="4"/>
      <c r="P142" s="4"/>
      <c r="R142" s="4"/>
      <c r="S142" s="4"/>
      <c r="T142" s="4"/>
    </row>
    <row r="143" spans="1:20" ht="15.75" customHeight="1">
      <c r="A143" s="4"/>
      <c r="I143" s="4"/>
      <c r="O143" s="4"/>
      <c r="P143" s="4"/>
      <c r="R143" s="4"/>
      <c r="S143" s="4"/>
      <c r="T143" s="4"/>
    </row>
    <row r="144" spans="1:20" ht="15.75" customHeight="1">
      <c r="A144" s="4"/>
      <c r="I144" s="4"/>
      <c r="O144" s="4"/>
      <c r="P144" s="4"/>
      <c r="R144" s="4"/>
      <c r="S144" s="4"/>
      <c r="T144" s="4"/>
    </row>
    <row r="145" spans="1:20" ht="15.75" customHeight="1">
      <c r="A145" s="4"/>
      <c r="I145" s="4"/>
      <c r="O145" s="4"/>
      <c r="P145" s="4"/>
      <c r="R145" s="4"/>
      <c r="S145" s="4"/>
      <c r="T145" s="4"/>
    </row>
    <row r="146" spans="1:20" ht="15.75" customHeight="1">
      <c r="A146" s="4"/>
      <c r="I146" s="4"/>
      <c r="O146" s="4"/>
      <c r="P146" s="4"/>
      <c r="R146" s="4"/>
      <c r="S146" s="4"/>
      <c r="T146" s="4"/>
    </row>
    <row r="147" spans="1:20" ht="15.75" customHeight="1">
      <c r="A147" s="4"/>
      <c r="I147" s="4"/>
      <c r="O147" s="4"/>
      <c r="P147" s="4"/>
      <c r="R147" s="4"/>
      <c r="S147" s="4"/>
      <c r="T147" s="4"/>
    </row>
    <row r="148" spans="1:20" ht="15.75" customHeight="1">
      <c r="A148" s="4"/>
      <c r="I148" s="4"/>
      <c r="O148" s="4"/>
      <c r="P148" s="4"/>
      <c r="R148" s="4"/>
      <c r="S148" s="4"/>
      <c r="T148" s="4"/>
    </row>
    <row r="149" spans="1:20" ht="15.75" customHeight="1">
      <c r="A149" s="4"/>
      <c r="I149" s="4"/>
      <c r="O149" s="4"/>
      <c r="P149" s="4"/>
      <c r="R149" s="4"/>
      <c r="S149" s="4"/>
      <c r="T149" s="4"/>
    </row>
    <row r="150" spans="1:20" ht="15.75" customHeight="1">
      <c r="A150" s="4"/>
      <c r="I150" s="4"/>
      <c r="O150" s="4"/>
      <c r="P150" s="4"/>
      <c r="R150" s="4"/>
      <c r="S150" s="4"/>
      <c r="T150" s="4"/>
    </row>
    <row r="151" spans="1:20" ht="15.75" customHeight="1">
      <c r="A151" s="4"/>
      <c r="I151" s="4"/>
      <c r="O151" s="4"/>
      <c r="P151" s="4"/>
      <c r="R151" s="4"/>
      <c r="S151" s="4"/>
      <c r="T151" s="4"/>
    </row>
    <row r="152" spans="1:20" ht="15.75" customHeight="1">
      <c r="A152" s="4"/>
      <c r="I152" s="4"/>
      <c r="O152" s="4"/>
      <c r="P152" s="4"/>
      <c r="R152" s="4"/>
      <c r="S152" s="4"/>
      <c r="T152" s="4"/>
    </row>
    <row r="153" spans="1:20" ht="15.75" customHeight="1">
      <c r="A153" s="4"/>
      <c r="I153" s="4"/>
      <c r="O153" s="4"/>
      <c r="P153" s="4"/>
      <c r="R153" s="4"/>
      <c r="S153" s="4"/>
      <c r="T153" s="4"/>
    </row>
    <row r="154" spans="1:20" ht="15.75" customHeight="1">
      <c r="A154" s="4"/>
      <c r="I154" s="4"/>
      <c r="O154" s="4"/>
      <c r="P154" s="4"/>
      <c r="R154" s="4"/>
      <c r="S154" s="4"/>
      <c r="T154" s="4"/>
    </row>
    <row r="155" spans="1:20" ht="15.75" customHeight="1">
      <c r="A155" s="4"/>
      <c r="I155" s="4"/>
      <c r="O155" s="4"/>
      <c r="P155" s="4"/>
      <c r="R155" s="4"/>
      <c r="S155" s="4"/>
      <c r="T155" s="4"/>
    </row>
    <row r="156" spans="1:20" ht="15.75" customHeight="1">
      <c r="A156" s="4"/>
      <c r="I156" s="4"/>
      <c r="O156" s="4"/>
      <c r="P156" s="4"/>
      <c r="R156" s="4"/>
      <c r="S156" s="4"/>
      <c r="T156" s="4"/>
    </row>
    <row r="157" spans="1:20" ht="15.75" customHeight="1">
      <c r="A157" s="4"/>
      <c r="I157" s="4"/>
      <c r="O157" s="4"/>
      <c r="P157" s="4"/>
      <c r="R157" s="4"/>
      <c r="S157" s="4"/>
      <c r="T157" s="4"/>
    </row>
    <row r="158" spans="1:20" ht="15.75" customHeight="1">
      <c r="A158" s="4"/>
      <c r="I158" s="4"/>
      <c r="O158" s="4"/>
      <c r="P158" s="4"/>
      <c r="R158" s="4"/>
      <c r="S158" s="4"/>
      <c r="T158" s="4"/>
    </row>
    <row r="159" spans="1:20" ht="15.75" customHeight="1">
      <c r="A159" s="4"/>
      <c r="I159" s="4"/>
      <c r="O159" s="4"/>
      <c r="P159" s="4"/>
      <c r="R159" s="4"/>
      <c r="S159" s="4"/>
      <c r="T159" s="4"/>
    </row>
    <row r="160" spans="1:20" ht="15.75" customHeight="1">
      <c r="A160" s="4"/>
      <c r="I160" s="4"/>
      <c r="O160" s="4"/>
      <c r="P160" s="4"/>
      <c r="R160" s="4"/>
      <c r="S160" s="4"/>
      <c r="T160" s="4"/>
    </row>
    <row r="161" spans="1:20" ht="15.75" customHeight="1">
      <c r="A161" s="4"/>
      <c r="I161" s="4"/>
      <c r="O161" s="4"/>
      <c r="P161" s="4"/>
      <c r="R161" s="4"/>
      <c r="S161" s="4"/>
      <c r="T161" s="4"/>
    </row>
    <row r="162" spans="1:20" ht="15.75" customHeight="1"/>
    <row r="163" spans="1:20" ht="15.75" customHeight="1"/>
    <row r="164" spans="1:20" ht="15.75" customHeight="1"/>
    <row r="165" spans="1:20" ht="15.75" customHeight="1"/>
    <row r="166" spans="1:20" ht="15.75" customHeight="1"/>
    <row r="167" spans="1:20" ht="15.75" customHeight="1"/>
    <row r="168" spans="1:20" ht="15.75" customHeight="1"/>
    <row r="169" spans="1:20" ht="15.75" customHeight="1"/>
    <row r="170" spans="1:20" ht="15.75" customHeight="1"/>
    <row r="171" spans="1:20" ht="15.75" customHeight="1"/>
    <row r="172" spans="1:20" ht="15.75" customHeight="1"/>
    <row r="173" spans="1:20" ht="15.75" customHeight="1"/>
    <row r="174" spans="1:20" ht="15.75" customHeight="1"/>
    <row r="175" spans="1:20" ht="15.75" customHeight="1"/>
    <row r="176" spans="1:20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">
    <mergeCell ref="B4:F4"/>
  </mergeCells>
  <conditionalFormatting sqref="A11:V12 S34:T35 U36:V42 A37:A42 S37:T37 S41:T41 A44 U44:V44 A46:A47 S46:T46 U46:V47 A49 U49:V49 S53:T55 A56:A57 S60:T60 S62:T1004 A66:R68 U66:V68 A70:D73 E70:R80 U70:V80 A103:R1004 U103:V1004">
    <cfRule type="cellIs" dxfId="36" priority="1" operator="equal">
      <formula>"N/A"</formula>
    </cfRule>
  </conditionalFormatting>
  <conditionalFormatting sqref="I10">
    <cfRule type="cellIs" dxfId="35" priority="2" operator="equal">
      <formula>"N/A"</formula>
    </cfRule>
  </conditionalFormatting>
  <conditionalFormatting sqref="E10:F10">
    <cfRule type="cellIs" dxfId="34" priority="3" operator="equal">
      <formula>"N/A"</formula>
    </cfRule>
  </conditionalFormatting>
  <conditionalFormatting sqref="G10">
    <cfRule type="cellIs" dxfId="33" priority="4" operator="equal">
      <formula>"N/A"</formula>
    </cfRule>
  </conditionalFormatting>
  <conditionalFormatting sqref="H10">
    <cfRule type="cellIs" dxfId="32" priority="5" operator="equal">
      <formula>"N/A"</formula>
    </cfRule>
  </conditionalFormatting>
  <conditionalFormatting sqref="K10">
    <cfRule type="cellIs" dxfId="31" priority="6" operator="equal">
      <formula>"N/A"</formula>
    </cfRule>
  </conditionalFormatting>
  <conditionalFormatting sqref="J10">
    <cfRule type="cellIs" dxfId="30" priority="7" operator="equal">
      <formula>"N/A"</formula>
    </cfRule>
  </conditionalFormatting>
  <conditionalFormatting sqref="L10">
    <cfRule type="cellIs" dxfId="29" priority="8" operator="equal">
      <formula>"N/A"</formula>
    </cfRule>
  </conditionalFormatting>
  <conditionalFormatting sqref="M10">
    <cfRule type="cellIs" dxfId="28" priority="9" operator="equal">
      <formula>"N/A"</formula>
    </cfRule>
  </conditionalFormatting>
  <conditionalFormatting sqref="N10">
    <cfRule type="cellIs" dxfId="27" priority="10" operator="equal">
      <formula>"N/A"</formula>
    </cfRule>
  </conditionalFormatting>
  <conditionalFormatting sqref="O10">
    <cfRule type="cellIs" dxfId="26" priority="11" operator="equal">
      <formula>"N/A"</formula>
    </cfRule>
  </conditionalFormatting>
  <conditionalFormatting sqref="P10">
    <cfRule type="cellIs" dxfId="25" priority="12" operator="equal">
      <formula>"N/A"</formula>
    </cfRule>
  </conditionalFormatting>
  <conditionalFormatting sqref="Q10">
    <cfRule type="cellIs" dxfId="24" priority="13" operator="equal">
      <formula>"N/A"</formula>
    </cfRule>
  </conditionalFormatting>
  <conditionalFormatting sqref="R10:T10">
    <cfRule type="cellIs" dxfId="23" priority="14" operator="equal">
      <formula>"N/A"</formula>
    </cfRule>
  </conditionalFormatting>
  <conditionalFormatting sqref="A43 U43:V43">
    <cfRule type="cellIs" dxfId="22" priority="15" operator="equal">
      <formula>"N/A"</formula>
    </cfRule>
  </conditionalFormatting>
  <conditionalFormatting sqref="A45 U45:V45">
    <cfRule type="cellIs" dxfId="21" priority="16" operator="equal">
      <formula>"N/A"</formula>
    </cfRule>
  </conditionalFormatting>
  <conditionalFormatting sqref="A48 U48:V48">
    <cfRule type="cellIs" dxfId="20" priority="17" operator="equal">
      <formula>"N/A"</formula>
    </cfRule>
  </conditionalFormatting>
  <conditionalFormatting sqref="A50 U50:V50">
    <cfRule type="cellIs" dxfId="19" priority="18" operator="equal">
      <formula>"N/A"</formula>
    </cfRule>
  </conditionalFormatting>
  <conditionalFormatting sqref="A59 U59:V59">
    <cfRule type="cellIs" dxfId="18" priority="19" operator="equal">
      <formula>"N/A"</formula>
    </cfRule>
  </conditionalFormatting>
  <conditionalFormatting sqref="T55:V55">
    <cfRule type="cellIs" dxfId="17" priority="20" operator="equal">
      <formula>"N/A"</formula>
    </cfRule>
  </conditionalFormatting>
  <conditionalFormatting sqref="A74:D81">
    <cfRule type="cellIs" dxfId="16" priority="21" operator="equal">
      <formula>"N/A"</formula>
    </cfRule>
  </conditionalFormatting>
  <conditionalFormatting sqref="S10:T11">
    <cfRule type="cellIs" dxfId="15" priority="22" operator="equal">
      <formula>"N/A"</formula>
    </cfRule>
  </conditionalFormatting>
  <pageMargins left="0.25" right="0.25" top="0.75" bottom="0.75" header="0.3" footer="0.3"/>
  <pageSetup orientation="portrait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" sqref="A6"/>
    </sheetView>
  </sheetViews>
  <sheetFormatPr baseColWidth="10" defaultColWidth="14.5" defaultRowHeight="15" customHeight="1"/>
  <cols>
    <col min="1" max="1" width="41.1640625" style="73" customWidth="1"/>
    <col min="2" max="2" width="17" style="73" customWidth="1"/>
    <col min="3" max="3" width="15" style="73" customWidth="1"/>
    <col min="4" max="4" width="16.6640625" style="73" customWidth="1"/>
    <col min="5" max="5" width="17.6640625" style="73" customWidth="1"/>
    <col min="6" max="6" width="16.6640625" style="73" customWidth="1"/>
    <col min="7" max="7" width="13.83203125" style="73" customWidth="1"/>
    <col min="8" max="8" width="15.83203125" style="73" customWidth="1"/>
    <col min="9" max="9" width="17.5" style="73" customWidth="1"/>
    <col min="10" max="10" width="18" style="73" customWidth="1"/>
    <col min="11" max="11" width="15" style="73" customWidth="1"/>
    <col min="12" max="12" width="14.83203125" style="73" customWidth="1"/>
    <col min="13" max="14" width="15" style="73" customWidth="1"/>
    <col min="15" max="16" width="16.6640625" style="73" customWidth="1"/>
    <col min="17" max="17" width="15" style="73" customWidth="1"/>
    <col min="18" max="20" width="20.6640625" style="73" customWidth="1"/>
    <col min="21" max="26" width="11.5" style="73" customWidth="1"/>
    <col min="27" max="16384" width="14.5" style="73"/>
  </cols>
  <sheetData>
    <row r="1" spans="1:26" s="79" customFormat="1" ht="50" customHeight="1">
      <c r="A1" s="83" t="s">
        <v>225</v>
      </c>
      <c r="B1" s="82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6" s="88" customFormat="1" ht="18" customHeight="1" thickBot="1">
      <c r="A2" s="86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6" s="84" customFormat="1" ht="50" customHeight="1" thickBot="1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6" s="109" customFormat="1" ht="16" customHeight="1">
      <c r="A4" s="106" t="s">
        <v>224</v>
      </c>
      <c r="B4" s="107"/>
      <c r="C4" s="107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</row>
    <row r="5" spans="1:26" s="167" customFormat="1" ht="15.75" customHeight="1" thickBot="1">
      <c r="A5" s="163" t="s">
        <v>9</v>
      </c>
      <c r="B5" s="164" t="s">
        <v>10</v>
      </c>
      <c r="C5" s="165" t="s">
        <v>13</v>
      </c>
      <c r="D5" s="159" t="s">
        <v>14</v>
      </c>
      <c r="E5" s="164" t="s">
        <v>15</v>
      </c>
      <c r="F5" s="164" t="s">
        <v>16</v>
      </c>
      <c r="G5" s="164" t="s">
        <v>17</v>
      </c>
      <c r="H5" s="159" t="s">
        <v>18</v>
      </c>
      <c r="I5" s="165" t="s">
        <v>19</v>
      </c>
      <c r="J5" s="165" t="s">
        <v>20</v>
      </c>
      <c r="K5" s="164" t="s">
        <v>21</v>
      </c>
      <c r="L5" s="165" t="s">
        <v>22</v>
      </c>
      <c r="M5" s="165" t="s">
        <v>23</v>
      </c>
      <c r="N5" s="165" t="s">
        <v>24</v>
      </c>
      <c r="O5" s="164" t="s">
        <v>25</v>
      </c>
      <c r="P5" s="165" t="s">
        <v>26</v>
      </c>
      <c r="Q5" s="165" t="s">
        <v>27</v>
      </c>
      <c r="R5" s="159" t="s">
        <v>28</v>
      </c>
      <c r="S5" s="164" t="s">
        <v>29</v>
      </c>
      <c r="T5" s="164" t="s">
        <v>30</v>
      </c>
      <c r="U5" s="166"/>
      <c r="V5" s="166"/>
      <c r="W5" s="166"/>
    </row>
    <row r="6" spans="1:26" s="118" customFormat="1" ht="15.75" customHeight="1">
      <c r="A6" s="120" t="s">
        <v>31</v>
      </c>
      <c r="B6" s="119" t="s">
        <v>32</v>
      </c>
      <c r="C6" s="119" t="s">
        <v>33</v>
      </c>
      <c r="D6" s="160" t="s">
        <v>33</v>
      </c>
      <c r="E6" s="119" t="s">
        <v>33</v>
      </c>
      <c r="F6" s="119" t="s">
        <v>33</v>
      </c>
      <c r="G6" s="119" t="s">
        <v>35</v>
      </c>
      <c r="H6" s="160" t="s">
        <v>35</v>
      </c>
      <c r="I6" s="119" t="s">
        <v>35</v>
      </c>
      <c r="J6" s="119" t="s">
        <v>33</v>
      </c>
      <c r="K6" s="119" t="s">
        <v>36</v>
      </c>
      <c r="L6" s="119" t="s">
        <v>35</v>
      </c>
      <c r="M6" s="119" t="s">
        <v>35</v>
      </c>
      <c r="N6" s="119" t="s">
        <v>35</v>
      </c>
      <c r="O6" s="119" t="s">
        <v>33</v>
      </c>
      <c r="P6" s="119" t="s">
        <v>37</v>
      </c>
      <c r="Q6" s="119" t="s">
        <v>35</v>
      </c>
      <c r="R6" s="160" t="s">
        <v>35</v>
      </c>
      <c r="S6" s="119" t="s">
        <v>38</v>
      </c>
      <c r="T6" s="119" t="s">
        <v>36</v>
      </c>
    </row>
    <row r="7" spans="1:26" s="118" customFormat="1" ht="15.75" customHeight="1">
      <c r="A7" s="120" t="s">
        <v>55</v>
      </c>
      <c r="B7" s="121">
        <v>1000</v>
      </c>
      <c r="C7" s="121">
        <v>10</v>
      </c>
      <c r="D7" s="161">
        <v>15</v>
      </c>
      <c r="E7" s="121">
        <v>15</v>
      </c>
      <c r="F7" s="121">
        <v>15</v>
      </c>
      <c r="G7" s="121">
        <v>25</v>
      </c>
      <c r="H7" s="161">
        <v>50</v>
      </c>
      <c r="I7" s="121">
        <v>10</v>
      </c>
      <c r="J7" s="121">
        <v>10</v>
      </c>
      <c r="K7" s="121">
        <v>10</v>
      </c>
      <c r="L7" s="121">
        <v>1000</v>
      </c>
      <c r="M7" s="121">
        <v>25</v>
      </c>
      <c r="N7" s="121">
        <v>25</v>
      </c>
      <c r="O7" s="121">
        <v>10</v>
      </c>
      <c r="P7" s="121">
        <v>20</v>
      </c>
      <c r="Q7" s="121">
        <v>1000</v>
      </c>
      <c r="R7" s="161">
        <v>1000</v>
      </c>
      <c r="S7" s="121">
        <v>1</v>
      </c>
      <c r="T7" s="121">
        <v>100</v>
      </c>
    </row>
    <row r="8" spans="1:26" s="118" customFormat="1" ht="15.75" customHeight="1" thickBot="1">
      <c r="A8" s="120" t="s">
        <v>58</v>
      </c>
      <c r="B8" s="122">
        <v>5</v>
      </c>
      <c r="C8" s="122">
        <v>1</v>
      </c>
      <c r="D8" s="162">
        <v>2</v>
      </c>
      <c r="E8" s="122">
        <v>2</v>
      </c>
      <c r="F8" s="122">
        <v>2</v>
      </c>
      <c r="G8" s="122">
        <v>1</v>
      </c>
      <c r="H8" s="162">
        <v>2</v>
      </c>
      <c r="I8" s="122">
        <v>1</v>
      </c>
      <c r="J8" s="122">
        <v>1</v>
      </c>
      <c r="K8" s="122">
        <v>1</v>
      </c>
      <c r="L8" s="122">
        <v>1</v>
      </c>
      <c r="M8" s="122">
        <v>1</v>
      </c>
      <c r="N8" s="122">
        <v>1</v>
      </c>
      <c r="O8" s="122">
        <v>1</v>
      </c>
      <c r="P8" s="122">
        <v>2</v>
      </c>
      <c r="Q8" s="122">
        <v>1</v>
      </c>
      <c r="R8" s="162">
        <v>1</v>
      </c>
      <c r="S8" s="122">
        <v>1</v>
      </c>
      <c r="T8" s="122">
        <v>0.99</v>
      </c>
      <c r="U8" s="123"/>
      <c r="V8" s="123"/>
      <c r="W8" s="123"/>
    </row>
    <row r="9" spans="1:26" s="128" customFormat="1" ht="15.75" customHeight="1" thickTop="1">
      <c r="A9" s="124" t="s">
        <v>71</v>
      </c>
      <c r="B9" s="125">
        <f t="shared" ref="B9:T9" si="0">B8/B7</f>
        <v>5.0000000000000001E-3</v>
      </c>
      <c r="C9" s="125">
        <f t="shared" si="0"/>
        <v>0.1</v>
      </c>
      <c r="D9" s="125">
        <f t="shared" si="0"/>
        <v>0.13333333333333333</v>
      </c>
      <c r="E9" s="125">
        <f t="shared" si="0"/>
        <v>0.13333333333333333</v>
      </c>
      <c r="F9" s="125">
        <f t="shared" si="0"/>
        <v>0.13333333333333333</v>
      </c>
      <c r="G9" s="125">
        <f t="shared" si="0"/>
        <v>0.04</v>
      </c>
      <c r="H9" s="126">
        <f t="shared" si="0"/>
        <v>0.04</v>
      </c>
      <c r="I9" s="125">
        <f t="shared" si="0"/>
        <v>0.1</v>
      </c>
      <c r="J9" s="125">
        <f t="shared" si="0"/>
        <v>0.1</v>
      </c>
      <c r="K9" s="125">
        <f t="shared" si="0"/>
        <v>0.1</v>
      </c>
      <c r="L9" s="125">
        <f t="shared" si="0"/>
        <v>1E-3</v>
      </c>
      <c r="M9" s="125">
        <f t="shared" si="0"/>
        <v>0.04</v>
      </c>
      <c r="N9" s="125">
        <f t="shared" si="0"/>
        <v>0.04</v>
      </c>
      <c r="O9" s="125">
        <f t="shared" si="0"/>
        <v>0.1</v>
      </c>
      <c r="P9" s="125">
        <f t="shared" si="0"/>
        <v>0.1</v>
      </c>
      <c r="Q9" s="125">
        <f t="shared" si="0"/>
        <v>1E-3</v>
      </c>
      <c r="R9" s="126">
        <f t="shared" si="0"/>
        <v>1E-3</v>
      </c>
      <c r="S9" s="125">
        <f t="shared" si="0"/>
        <v>1</v>
      </c>
      <c r="T9" s="125">
        <f t="shared" si="0"/>
        <v>9.8999999999999991E-3</v>
      </c>
      <c r="U9" s="127"/>
      <c r="V9" s="127"/>
      <c r="W9" s="127"/>
      <c r="X9" s="127"/>
      <c r="Y9" s="127"/>
      <c r="Z9" s="127"/>
    </row>
    <row r="10" spans="1:26" s="128" customFormat="1" ht="15.75" customHeight="1">
      <c r="A10" s="129" t="s">
        <v>75</v>
      </c>
      <c r="B10" s="130">
        <f t="shared" ref="B10:T10" si="1">B7/B8</f>
        <v>200</v>
      </c>
      <c r="C10" s="130">
        <f t="shared" si="1"/>
        <v>10</v>
      </c>
      <c r="D10" s="130">
        <f t="shared" si="1"/>
        <v>7.5</v>
      </c>
      <c r="E10" s="130">
        <f t="shared" si="1"/>
        <v>7.5</v>
      </c>
      <c r="F10" s="130">
        <f t="shared" si="1"/>
        <v>7.5</v>
      </c>
      <c r="G10" s="130">
        <f t="shared" si="1"/>
        <v>25</v>
      </c>
      <c r="H10" s="130">
        <f t="shared" si="1"/>
        <v>25</v>
      </c>
      <c r="I10" s="130">
        <f t="shared" si="1"/>
        <v>10</v>
      </c>
      <c r="J10" s="130">
        <f t="shared" si="1"/>
        <v>10</v>
      </c>
      <c r="K10" s="130">
        <f t="shared" si="1"/>
        <v>10</v>
      </c>
      <c r="L10" s="130">
        <f t="shared" si="1"/>
        <v>1000</v>
      </c>
      <c r="M10" s="130">
        <f t="shared" si="1"/>
        <v>25</v>
      </c>
      <c r="N10" s="130">
        <f t="shared" si="1"/>
        <v>25</v>
      </c>
      <c r="O10" s="130">
        <f t="shared" si="1"/>
        <v>10</v>
      </c>
      <c r="P10" s="130">
        <f t="shared" si="1"/>
        <v>10</v>
      </c>
      <c r="Q10" s="130">
        <f t="shared" si="1"/>
        <v>1000</v>
      </c>
      <c r="R10" s="130">
        <f t="shared" si="1"/>
        <v>1000</v>
      </c>
      <c r="S10" s="130">
        <f t="shared" si="1"/>
        <v>1</v>
      </c>
      <c r="T10" s="130">
        <f t="shared" si="1"/>
        <v>101.01010101010101</v>
      </c>
      <c r="U10" s="131"/>
      <c r="V10" s="131"/>
      <c r="W10" s="131"/>
      <c r="X10" s="131"/>
      <c r="Y10" s="131"/>
      <c r="Z10" s="131"/>
    </row>
    <row r="11" spans="1:26" s="118" customFormat="1" ht="15.75" customHeight="1">
      <c r="A11" s="120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</row>
    <row r="12" spans="1:26" s="118" customFormat="1" ht="15.75" customHeight="1">
      <c r="A12" s="120" t="s">
        <v>76</v>
      </c>
      <c r="B12" s="119" t="s">
        <v>33</v>
      </c>
      <c r="C12" s="119" t="s">
        <v>77</v>
      </c>
      <c r="D12" s="119" t="s">
        <v>77</v>
      </c>
      <c r="E12" s="119" t="s">
        <v>77</v>
      </c>
      <c r="F12" s="119" t="s">
        <v>77</v>
      </c>
      <c r="G12" s="119" t="s">
        <v>77</v>
      </c>
      <c r="H12" s="119" t="s">
        <v>77</v>
      </c>
      <c r="I12" s="119" t="s">
        <v>77</v>
      </c>
      <c r="J12" s="119" t="s">
        <v>35</v>
      </c>
      <c r="K12" s="119" t="s">
        <v>77</v>
      </c>
      <c r="L12" s="119" t="s">
        <v>77</v>
      </c>
      <c r="M12" s="119" t="s">
        <v>77</v>
      </c>
      <c r="N12" s="119" t="s">
        <v>77</v>
      </c>
      <c r="O12" s="119" t="s">
        <v>78</v>
      </c>
      <c r="P12" s="119" t="s">
        <v>35</v>
      </c>
      <c r="Q12" s="119" t="s">
        <v>77</v>
      </c>
      <c r="R12" s="119" t="s">
        <v>77</v>
      </c>
      <c r="S12" s="119" t="s">
        <v>80</v>
      </c>
      <c r="T12" s="119" t="s">
        <v>35</v>
      </c>
    </row>
    <row r="13" spans="1:26" s="118" customFormat="1" ht="15.75" customHeight="1">
      <c r="A13" s="120" t="s">
        <v>81</v>
      </c>
      <c r="B13" s="119">
        <v>11</v>
      </c>
      <c r="C13" s="119" t="s">
        <v>77</v>
      </c>
      <c r="D13" s="119" t="s">
        <v>77</v>
      </c>
      <c r="E13" s="119" t="s">
        <v>77</v>
      </c>
      <c r="F13" s="119" t="s">
        <v>77</v>
      </c>
      <c r="G13" s="119" t="s">
        <v>77</v>
      </c>
      <c r="H13" s="119" t="s">
        <v>77</v>
      </c>
      <c r="I13" s="119" t="s">
        <v>77</v>
      </c>
      <c r="J13" s="119">
        <v>300</v>
      </c>
      <c r="K13" s="119" t="s">
        <v>77</v>
      </c>
      <c r="L13" s="122" t="s">
        <v>77</v>
      </c>
      <c r="M13" s="122" t="s">
        <v>77</v>
      </c>
      <c r="N13" s="122" t="s">
        <v>77</v>
      </c>
      <c r="O13" s="132">
        <v>10000</v>
      </c>
      <c r="P13" s="132">
        <v>4200</v>
      </c>
      <c r="Q13" s="122" t="s">
        <v>77</v>
      </c>
      <c r="R13" s="122" t="s">
        <v>77</v>
      </c>
      <c r="S13" s="132">
        <v>1</v>
      </c>
      <c r="T13" s="132" t="s">
        <v>77</v>
      </c>
    </row>
    <row r="14" spans="1:26" s="118" customFormat="1" ht="15.75" customHeight="1" thickBot="1">
      <c r="A14" s="133" t="s">
        <v>82</v>
      </c>
      <c r="B14" s="122">
        <v>1</v>
      </c>
      <c r="C14" s="119" t="s">
        <v>77</v>
      </c>
      <c r="D14" s="119" t="s">
        <v>77</v>
      </c>
      <c r="E14" s="119" t="s">
        <v>77</v>
      </c>
      <c r="F14" s="119" t="s">
        <v>77</v>
      </c>
      <c r="G14" s="119" t="s">
        <v>77</v>
      </c>
      <c r="H14" s="119" t="s">
        <v>77</v>
      </c>
      <c r="I14" s="134" t="s">
        <v>77</v>
      </c>
      <c r="J14" s="135">
        <v>9</v>
      </c>
      <c r="K14" s="136" t="s">
        <v>77</v>
      </c>
      <c r="L14" s="134" t="s">
        <v>77</v>
      </c>
      <c r="M14" s="134" t="s">
        <v>77</v>
      </c>
      <c r="N14" s="134" t="s">
        <v>77</v>
      </c>
      <c r="O14" s="134">
        <f>100</f>
        <v>100</v>
      </c>
      <c r="P14" s="134">
        <v>55</v>
      </c>
      <c r="Q14" s="134" t="s">
        <v>77</v>
      </c>
      <c r="R14" s="134" t="s">
        <v>77</v>
      </c>
      <c r="S14" s="134">
        <v>5</v>
      </c>
      <c r="T14" s="134" t="s">
        <v>77</v>
      </c>
    </row>
    <row r="15" spans="1:26" s="128" customFormat="1" ht="15.75" customHeight="1" thickTop="1">
      <c r="A15" s="124" t="s">
        <v>86</v>
      </c>
      <c r="B15" s="125">
        <f t="shared" ref="B15:I15" si="2">IF(B13="N/A","",B14/B13)</f>
        <v>9.0909090909090912E-2</v>
      </c>
      <c r="C15" s="125" t="str">
        <f t="shared" si="2"/>
        <v/>
      </c>
      <c r="D15" s="125" t="str">
        <f t="shared" si="2"/>
        <v/>
      </c>
      <c r="E15" s="125" t="str">
        <f t="shared" si="2"/>
        <v/>
      </c>
      <c r="F15" s="125" t="str">
        <f t="shared" si="2"/>
        <v/>
      </c>
      <c r="G15" s="125" t="str">
        <f t="shared" si="2"/>
        <v/>
      </c>
      <c r="H15" s="125" t="str">
        <f t="shared" si="2"/>
        <v/>
      </c>
      <c r="I15" s="125" t="str">
        <f t="shared" si="2"/>
        <v/>
      </c>
      <c r="J15" s="137">
        <f>IF(J13="N/A","",(J14*J9)/J13)</f>
        <v>3.0000000000000001E-3</v>
      </c>
      <c r="K15" s="125" t="str">
        <f>IF(K13="N/A","",K14/K13)</f>
        <v/>
      </c>
      <c r="L15" s="125" t="str">
        <f>IF(L13="N/A","",L14/L13)</f>
        <v/>
      </c>
      <c r="M15" s="125" t="str">
        <f>IF(M13="N/A","",M14/M13)</f>
        <v/>
      </c>
      <c r="N15" s="125" t="str">
        <f>IF(N13="N/A","",N14/N13)</f>
        <v/>
      </c>
      <c r="O15" s="137">
        <f>IF(O13="N/A","",(O14*O9)/O13)</f>
        <v>1E-3</v>
      </c>
      <c r="P15" s="137">
        <f>IF(P13="N/A","",(P14*P9)/P13)</f>
        <v>1.3095238095238095E-3</v>
      </c>
      <c r="Q15" s="125" t="s">
        <v>77</v>
      </c>
      <c r="R15" s="125" t="s">
        <v>77</v>
      </c>
      <c r="S15" s="125">
        <f>IF(S13="N/A","",(S14*S9)/S13)</f>
        <v>5</v>
      </c>
      <c r="T15" s="125" t="s">
        <v>77</v>
      </c>
      <c r="U15" s="127"/>
      <c r="V15" s="127"/>
      <c r="W15" s="127"/>
      <c r="X15" s="127"/>
      <c r="Y15" s="127"/>
      <c r="Z15" s="127"/>
    </row>
    <row r="16" spans="1:26" s="128" customFormat="1" ht="15.75" customHeight="1">
      <c r="A16" s="138" t="s">
        <v>75</v>
      </c>
      <c r="B16" s="139">
        <f t="shared" ref="B16:S16" si="3">IF(B12="N/A",0,B13/B14)</f>
        <v>11</v>
      </c>
      <c r="C16" s="139">
        <f t="shared" si="3"/>
        <v>0</v>
      </c>
      <c r="D16" s="139">
        <f t="shared" si="3"/>
        <v>0</v>
      </c>
      <c r="E16" s="139">
        <f t="shared" si="3"/>
        <v>0</v>
      </c>
      <c r="F16" s="139">
        <f t="shared" si="3"/>
        <v>0</v>
      </c>
      <c r="G16" s="139">
        <f t="shared" si="3"/>
        <v>0</v>
      </c>
      <c r="H16" s="139">
        <f t="shared" si="3"/>
        <v>0</v>
      </c>
      <c r="I16" s="139">
        <f t="shared" si="3"/>
        <v>0</v>
      </c>
      <c r="J16" s="139">
        <f t="shared" si="3"/>
        <v>33.333333333333336</v>
      </c>
      <c r="K16" s="139">
        <f t="shared" si="3"/>
        <v>0</v>
      </c>
      <c r="L16" s="139">
        <f t="shared" si="3"/>
        <v>0</v>
      </c>
      <c r="M16" s="139">
        <f t="shared" si="3"/>
        <v>0</v>
      </c>
      <c r="N16" s="139">
        <f t="shared" si="3"/>
        <v>0</v>
      </c>
      <c r="O16" s="139">
        <f t="shared" si="3"/>
        <v>100</v>
      </c>
      <c r="P16" s="139">
        <f t="shared" si="3"/>
        <v>76.36363636363636</v>
      </c>
      <c r="Q16" s="139">
        <f t="shared" si="3"/>
        <v>0</v>
      </c>
      <c r="R16" s="139">
        <f t="shared" si="3"/>
        <v>0</v>
      </c>
      <c r="S16" s="139">
        <f t="shared" si="3"/>
        <v>0.2</v>
      </c>
      <c r="T16" s="139">
        <v>0</v>
      </c>
      <c r="U16" s="127"/>
      <c r="V16" s="127"/>
      <c r="W16" s="127"/>
      <c r="X16" s="127"/>
      <c r="Y16" s="127"/>
      <c r="Z16" s="127"/>
    </row>
    <row r="17" spans="1:26" s="118" customFormat="1" ht="15.75" customHeight="1">
      <c r="A17" s="120"/>
      <c r="B17" s="122"/>
      <c r="C17" s="119"/>
      <c r="D17" s="119"/>
      <c r="E17" s="119"/>
      <c r="F17" s="119"/>
      <c r="G17" s="119"/>
      <c r="H17" s="119"/>
      <c r="I17" s="119"/>
      <c r="J17" s="140"/>
      <c r="K17" s="122"/>
      <c r="L17" s="119"/>
      <c r="M17" s="119"/>
      <c r="N17" s="119"/>
      <c r="O17" s="140"/>
      <c r="P17" s="140"/>
      <c r="Q17" s="119"/>
      <c r="R17" s="119"/>
      <c r="S17" s="119"/>
      <c r="T17" s="119"/>
    </row>
    <row r="18" spans="1:26" s="118" customFormat="1" ht="15.75" customHeight="1">
      <c r="A18" s="120" t="s">
        <v>89</v>
      </c>
      <c r="B18" s="119" t="s">
        <v>90</v>
      </c>
      <c r="C18" s="119" t="s">
        <v>77</v>
      </c>
      <c r="D18" s="119" t="s">
        <v>77</v>
      </c>
      <c r="E18" s="119" t="s">
        <v>77</v>
      </c>
      <c r="F18" s="119" t="s">
        <v>77</v>
      </c>
      <c r="G18" s="119" t="s">
        <v>77</v>
      </c>
      <c r="H18" s="119" t="s">
        <v>77</v>
      </c>
      <c r="I18" s="119" t="s">
        <v>77</v>
      </c>
      <c r="J18" s="119" t="s">
        <v>77</v>
      </c>
      <c r="K18" s="119" t="s">
        <v>77</v>
      </c>
      <c r="L18" s="119" t="s">
        <v>77</v>
      </c>
      <c r="M18" s="119" t="s">
        <v>77</v>
      </c>
      <c r="N18" s="119" t="s">
        <v>77</v>
      </c>
      <c r="O18" s="119" t="s">
        <v>92</v>
      </c>
      <c r="P18" s="119" t="s">
        <v>93</v>
      </c>
      <c r="Q18" s="119" t="s">
        <v>77</v>
      </c>
      <c r="R18" s="119" t="s">
        <v>77</v>
      </c>
      <c r="S18" s="119" t="s">
        <v>94</v>
      </c>
      <c r="T18" s="119" t="s">
        <v>77</v>
      </c>
    </row>
    <row r="19" spans="1:26" s="118" customFormat="1" ht="15.75" customHeight="1">
      <c r="A19" s="120" t="s">
        <v>81</v>
      </c>
      <c r="B19" s="132">
        <v>30</v>
      </c>
      <c r="C19" s="122" t="s">
        <v>77</v>
      </c>
      <c r="D19" s="122" t="s">
        <v>77</v>
      </c>
      <c r="E19" s="122" t="s">
        <v>77</v>
      </c>
      <c r="F19" s="122" t="s">
        <v>77</v>
      </c>
      <c r="G19" s="122" t="s">
        <v>77</v>
      </c>
      <c r="H19" s="122" t="s">
        <v>77</v>
      </c>
      <c r="I19" s="122" t="s">
        <v>77</v>
      </c>
      <c r="J19" s="122" t="s">
        <v>77</v>
      </c>
      <c r="K19" s="122" t="s">
        <v>77</v>
      </c>
      <c r="L19" s="122" t="s">
        <v>77</v>
      </c>
      <c r="M19" s="122" t="s">
        <v>77</v>
      </c>
      <c r="N19" s="122" t="s">
        <v>77</v>
      </c>
      <c r="O19" s="122">
        <v>5</v>
      </c>
      <c r="P19" s="132">
        <v>3200</v>
      </c>
      <c r="Q19" s="122" t="s">
        <v>77</v>
      </c>
      <c r="R19" s="122" t="s">
        <v>77</v>
      </c>
      <c r="S19" s="119">
        <v>3664</v>
      </c>
      <c r="T19" s="122" t="s">
        <v>77</v>
      </c>
    </row>
    <row r="20" spans="1:26" s="118" customFormat="1" ht="15.75" customHeight="1" thickBot="1">
      <c r="A20" s="133" t="s">
        <v>95</v>
      </c>
      <c r="B20" s="134">
        <v>6</v>
      </c>
      <c r="C20" s="134" t="s">
        <v>77</v>
      </c>
      <c r="D20" s="134" t="s">
        <v>77</v>
      </c>
      <c r="E20" s="134" t="s">
        <v>77</v>
      </c>
      <c r="F20" s="134" t="s">
        <v>77</v>
      </c>
      <c r="G20" s="134" t="s">
        <v>77</v>
      </c>
      <c r="H20" s="134" t="s">
        <v>77</v>
      </c>
      <c r="I20" s="134" t="s">
        <v>77</v>
      </c>
      <c r="J20" s="134" t="s">
        <v>77</v>
      </c>
      <c r="K20" s="134" t="s">
        <v>77</v>
      </c>
      <c r="L20" s="134" t="s">
        <v>77</v>
      </c>
      <c r="M20" s="134" t="s">
        <v>77</v>
      </c>
      <c r="N20" s="134" t="s">
        <v>77</v>
      </c>
      <c r="O20" s="134">
        <v>12</v>
      </c>
      <c r="P20" s="134">
        <v>55</v>
      </c>
      <c r="Q20" s="134" t="s">
        <v>77</v>
      </c>
      <c r="R20" s="134" t="s">
        <v>77</v>
      </c>
      <c r="S20" s="122">
        <v>5</v>
      </c>
      <c r="T20" s="134" t="s">
        <v>77</v>
      </c>
      <c r="U20" s="141"/>
      <c r="V20" s="141"/>
      <c r="W20" s="141"/>
    </row>
    <row r="21" spans="1:26" s="128" customFormat="1" ht="15.75" customHeight="1" thickTop="1">
      <c r="A21" s="124" t="s">
        <v>86</v>
      </c>
      <c r="B21" s="137">
        <f t="shared" ref="B21:T21" si="4">IF(B19="N/A","",(B20*B$9)/B19)</f>
        <v>1E-3</v>
      </c>
      <c r="C21" s="125" t="str">
        <f t="shared" si="4"/>
        <v/>
      </c>
      <c r="D21" s="125" t="str">
        <f t="shared" si="4"/>
        <v/>
      </c>
      <c r="E21" s="125" t="str">
        <f t="shared" si="4"/>
        <v/>
      </c>
      <c r="F21" s="125" t="str">
        <f t="shared" si="4"/>
        <v/>
      </c>
      <c r="G21" s="125" t="str">
        <f t="shared" si="4"/>
        <v/>
      </c>
      <c r="H21" s="125" t="str">
        <f t="shared" si="4"/>
        <v/>
      </c>
      <c r="I21" s="125" t="str">
        <f t="shared" si="4"/>
        <v/>
      </c>
      <c r="J21" s="125" t="str">
        <f t="shared" si="4"/>
        <v/>
      </c>
      <c r="K21" s="125" t="str">
        <f t="shared" si="4"/>
        <v/>
      </c>
      <c r="L21" s="125" t="str">
        <f t="shared" si="4"/>
        <v/>
      </c>
      <c r="M21" s="125" t="str">
        <f t="shared" si="4"/>
        <v/>
      </c>
      <c r="N21" s="125" t="str">
        <f t="shared" si="4"/>
        <v/>
      </c>
      <c r="O21" s="125">
        <f t="shared" si="4"/>
        <v>0.24000000000000005</v>
      </c>
      <c r="P21" s="137">
        <f t="shared" si="4"/>
        <v>1.71875E-3</v>
      </c>
      <c r="Q21" s="137" t="str">
        <f t="shared" si="4"/>
        <v/>
      </c>
      <c r="R21" s="137" t="str">
        <f t="shared" si="4"/>
        <v/>
      </c>
      <c r="S21" s="137">
        <f t="shared" si="4"/>
        <v>1.3646288209606986E-3</v>
      </c>
      <c r="T21" s="137" t="str">
        <f t="shared" si="4"/>
        <v/>
      </c>
      <c r="U21" s="127"/>
      <c r="V21" s="127"/>
      <c r="W21" s="127"/>
      <c r="X21" s="127"/>
      <c r="Y21" s="127"/>
      <c r="Z21" s="127"/>
    </row>
    <row r="22" spans="1:26" s="128" customFormat="1" ht="15.75" customHeight="1">
      <c r="A22" s="138" t="s">
        <v>75</v>
      </c>
      <c r="B22" s="142">
        <f t="shared" ref="B22:N22" si="5">IF(B18="N/A",0,B19/B20)</f>
        <v>5</v>
      </c>
      <c r="C22" s="142">
        <f t="shared" si="5"/>
        <v>0</v>
      </c>
      <c r="D22" s="142">
        <f t="shared" si="5"/>
        <v>0</v>
      </c>
      <c r="E22" s="142">
        <f t="shared" si="5"/>
        <v>0</v>
      </c>
      <c r="F22" s="142">
        <f t="shared" si="5"/>
        <v>0</v>
      </c>
      <c r="G22" s="142">
        <f t="shared" si="5"/>
        <v>0</v>
      </c>
      <c r="H22" s="142">
        <f t="shared" si="5"/>
        <v>0</v>
      </c>
      <c r="I22" s="142">
        <f t="shared" si="5"/>
        <v>0</v>
      </c>
      <c r="J22" s="142">
        <f t="shared" si="5"/>
        <v>0</v>
      </c>
      <c r="K22" s="142">
        <f t="shared" si="5"/>
        <v>0</v>
      </c>
      <c r="L22" s="142">
        <f t="shared" si="5"/>
        <v>0</v>
      </c>
      <c r="M22" s="142">
        <f t="shared" si="5"/>
        <v>0</v>
      </c>
      <c r="N22" s="142">
        <f t="shared" si="5"/>
        <v>0</v>
      </c>
      <c r="O22" s="142">
        <f>IF(O19="N/A",0,O19/O20)</f>
        <v>0.41666666666666669</v>
      </c>
      <c r="P22" s="142">
        <f>IF(P18="N/A",0,P19/P20)</f>
        <v>58.18181818181818</v>
      </c>
      <c r="Q22" s="142">
        <f>IF(Q18="N/A",0,Q19/Q20)</f>
        <v>0</v>
      </c>
      <c r="R22" s="142">
        <f>IF(R18="N/A",0,R19/R20)</f>
        <v>0</v>
      </c>
      <c r="S22" s="142">
        <f>IF(S18="N/A",0,S19/S20)</f>
        <v>732.8</v>
      </c>
      <c r="T22" s="142">
        <f>IF(T18="N/A",0,T19/T20)</f>
        <v>0</v>
      </c>
      <c r="U22" s="127"/>
      <c r="V22" s="127"/>
      <c r="W22" s="127"/>
      <c r="X22" s="127"/>
      <c r="Y22" s="127"/>
      <c r="Z22" s="127"/>
    </row>
    <row r="23" spans="1:26" s="118" customFormat="1" ht="12.75" customHeight="1">
      <c r="A23" s="120"/>
      <c r="B23" s="119"/>
      <c r="C23" s="119"/>
      <c r="D23" s="119"/>
      <c r="E23" s="119"/>
      <c r="F23" s="119"/>
      <c r="G23" s="119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</row>
    <row r="24" spans="1:26" s="118" customFormat="1" ht="12.75" customHeight="1">
      <c r="A24" s="120" t="s">
        <v>89</v>
      </c>
      <c r="B24" s="119" t="s">
        <v>98</v>
      </c>
      <c r="C24" s="119" t="s">
        <v>77</v>
      </c>
      <c r="D24" s="119" t="s">
        <v>77</v>
      </c>
      <c r="E24" s="119" t="s">
        <v>77</v>
      </c>
      <c r="F24" s="119" t="s">
        <v>77</v>
      </c>
      <c r="G24" s="119" t="s">
        <v>77</v>
      </c>
      <c r="H24" s="119" t="s">
        <v>77</v>
      </c>
      <c r="I24" s="119" t="s">
        <v>77</v>
      </c>
      <c r="J24" s="119" t="s">
        <v>77</v>
      </c>
      <c r="K24" s="119" t="s">
        <v>77</v>
      </c>
      <c r="L24" s="119" t="s">
        <v>77</v>
      </c>
      <c r="M24" s="119" t="s">
        <v>77</v>
      </c>
      <c r="N24" s="119" t="s">
        <v>77</v>
      </c>
      <c r="O24" s="119" t="s">
        <v>77</v>
      </c>
      <c r="P24" s="119" t="s">
        <v>99</v>
      </c>
      <c r="Q24" s="119" t="s">
        <v>77</v>
      </c>
      <c r="R24" s="119" t="s">
        <v>77</v>
      </c>
      <c r="S24" s="119" t="s">
        <v>100</v>
      </c>
      <c r="T24" s="119" t="s">
        <v>77</v>
      </c>
    </row>
    <row r="25" spans="1:26" s="118" customFormat="1" ht="12.75" customHeight="1">
      <c r="A25" s="120" t="s">
        <v>81</v>
      </c>
      <c r="B25" s="132">
        <v>10</v>
      </c>
      <c r="C25" s="122" t="s">
        <v>77</v>
      </c>
      <c r="D25" s="122" t="s">
        <v>77</v>
      </c>
      <c r="E25" s="122" t="s">
        <v>77</v>
      </c>
      <c r="F25" s="122" t="s">
        <v>77</v>
      </c>
      <c r="G25" s="122" t="s">
        <v>77</v>
      </c>
      <c r="H25" s="122" t="s">
        <v>77</v>
      </c>
      <c r="I25" s="122" t="s">
        <v>77</v>
      </c>
      <c r="J25" s="122" t="s">
        <v>77</v>
      </c>
      <c r="K25" s="122" t="s">
        <v>77</v>
      </c>
      <c r="L25" s="122" t="s">
        <v>77</v>
      </c>
      <c r="M25" s="122" t="s">
        <v>77</v>
      </c>
      <c r="N25" s="122" t="s">
        <v>77</v>
      </c>
      <c r="O25" s="122" t="s">
        <v>77</v>
      </c>
      <c r="P25" s="132">
        <v>3800</v>
      </c>
      <c r="Q25" s="122" t="s">
        <v>77</v>
      </c>
      <c r="R25" s="122" t="s">
        <v>77</v>
      </c>
      <c r="S25" s="132">
        <v>1611</v>
      </c>
      <c r="T25" s="122" t="s">
        <v>77</v>
      </c>
    </row>
    <row r="26" spans="1:26" s="118" customFormat="1" ht="12.75" customHeight="1" thickBot="1">
      <c r="A26" s="133" t="s">
        <v>95</v>
      </c>
      <c r="B26" s="134">
        <v>10</v>
      </c>
      <c r="C26" s="134" t="s">
        <v>77</v>
      </c>
      <c r="D26" s="134" t="s">
        <v>77</v>
      </c>
      <c r="E26" s="134" t="s">
        <v>77</v>
      </c>
      <c r="F26" s="134" t="s">
        <v>77</v>
      </c>
      <c r="G26" s="134" t="s">
        <v>77</v>
      </c>
      <c r="H26" s="134" t="s">
        <v>77</v>
      </c>
      <c r="I26" s="134" t="s">
        <v>77</v>
      </c>
      <c r="J26" s="134" t="s">
        <v>77</v>
      </c>
      <c r="K26" s="134" t="s">
        <v>77</v>
      </c>
      <c r="L26" s="134" t="s">
        <v>77</v>
      </c>
      <c r="M26" s="134" t="s">
        <v>77</v>
      </c>
      <c r="N26" s="134" t="s">
        <v>77</v>
      </c>
      <c r="O26" s="134" t="s">
        <v>77</v>
      </c>
      <c r="P26" s="134">
        <v>55</v>
      </c>
      <c r="Q26" s="134" t="s">
        <v>77</v>
      </c>
      <c r="R26" s="134" t="s">
        <v>77</v>
      </c>
      <c r="S26" s="134">
        <v>5</v>
      </c>
      <c r="T26" s="134" t="s">
        <v>77</v>
      </c>
      <c r="U26" s="141"/>
      <c r="V26" s="141"/>
      <c r="W26" s="141"/>
    </row>
    <row r="27" spans="1:26" s="128" customFormat="1" ht="15.75" customHeight="1" thickTop="1">
      <c r="A27" s="124" t="s">
        <v>86</v>
      </c>
      <c r="B27" s="125">
        <f t="shared" ref="B27:T27" si="6">IF(B25="N/A","",(B26*B$9)/B25)</f>
        <v>5.0000000000000001E-3</v>
      </c>
      <c r="C27" s="125" t="str">
        <f t="shared" si="6"/>
        <v/>
      </c>
      <c r="D27" s="125" t="str">
        <f t="shared" si="6"/>
        <v/>
      </c>
      <c r="E27" s="125" t="str">
        <f t="shared" si="6"/>
        <v/>
      </c>
      <c r="F27" s="125" t="str">
        <f t="shared" si="6"/>
        <v/>
      </c>
      <c r="G27" s="125" t="str">
        <f t="shared" si="6"/>
        <v/>
      </c>
      <c r="H27" s="125" t="str">
        <f t="shared" si="6"/>
        <v/>
      </c>
      <c r="I27" s="125" t="str">
        <f t="shared" si="6"/>
        <v/>
      </c>
      <c r="J27" s="125" t="str">
        <f t="shared" si="6"/>
        <v/>
      </c>
      <c r="K27" s="125" t="str">
        <f t="shared" si="6"/>
        <v/>
      </c>
      <c r="L27" s="125" t="str">
        <f t="shared" si="6"/>
        <v/>
      </c>
      <c r="M27" s="125" t="str">
        <f t="shared" si="6"/>
        <v/>
      </c>
      <c r="N27" s="125" t="str">
        <f t="shared" si="6"/>
        <v/>
      </c>
      <c r="O27" s="125" t="str">
        <f t="shared" si="6"/>
        <v/>
      </c>
      <c r="P27" s="137">
        <f t="shared" si="6"/>
        <v>1.4473684210526317E-3</v>
      </c>
      <c r="Q27" s="125" t="str">
        <f t="shared" si="6"/>
        <v/>
      </c>
      <c r="R27" s="125" t="str">
        <f t="shared" si="6"/>
        <v/>
      </c>
      <c r="S27" s="125">
        <f t="shared" si="6"/>
        <v>3.1036623215394167E-3</v>
      </c>
      <c r="T27" s="137" t="str">
        <f t="shared" si="6"/>
        <v/>
      </c>
      <c r="U27" s="127"/>
      <c r="V27" s="127"/>
      <c r="W27" s="127"/>
      <c r="X27" s="127"/>
      <c r="Y27" s="127"/>
      <c r="Z27" s="127"/>
    </row>
    <row r="28" spans="1:26" s="128" customFormat="1" ht="15.75" customHeight="1">
      <c r="A28" s="138" t="s">
        <v>75</v>
      </c>
      <c r="B28" s="142">
        <f t="shared" ref="B28:T28" si="7">IF(B24="N/A",0,B25/B26)</f>
        <v>1</v>
      </c>
      <c r="C28" s="142">
        <f t="shared" si="7"/>
        <v>0</v>
      </c>
      <c r="D28" s="142">
        <f t="shared" si="7"/>
        <v>0</v>
      </c>
      <c r="E28" s="142">
        <f t="shared" si="7"/>
        <v>0</v>
      </c>
      <c r="F28" s="142">
        <f t="shared" si="7"/>
        <v>0</v>
      </c>
      <c r="G28" s="142">
        <f t="shared" si="7"/>
        <v>0</v>
      </c>
      <c r="H28" s="142">
        <f t="shared" si="7"/>
        <v>0</v>
      </c>
      <c r="I28" s="142">
        <f t="shared" si="7"/>
        <v>0</v>
      </c>
      <c r="J28" s="142">
        <f t="shared" si="7"/>
        <v>0</v>
      </c>
      <c r="K28" s="142">
        <f t="shared" si="7"/>
        <v>0</v>
      </c>
      <c r="L28" s="142">
        <f t="shared" si="7"/>
        <v>0</v>
      </c>
      <c r="M28" s="142">
        <f t="shared" si="7"/>
        <v>0</v>
      </c>
      <c r="N28" s="142">
        <f t="shared" si="7"/>
        <v>0</v>
      </c>
      <c r="O28" s="142">
        <f t="shared" si="7"/>
        <v>0</v>
      </c>
      <c r="P28" s="142">
        <f t="shared" si="7"/>
        <v>69.090909090909093</v>
      </c>
      <c r="Q28" s="142">
        <f t="shared" si="7"/>
        <v>0</v>
      </c>
      <c r="R28" s="142">
        <f t="shared" si="7"/>
        <v>0</v>
      </c>
      <c r="S28" s="142">
        <f t="shared" si="7"/>
        <v>322.2</v>
      </c>
      <c r="T28" s="142">
        <f t="shared" si="7"/>
        <v>0</v>
      </c>
      <c r="U28" s="127"/>
      <c r="V28" s="127"/>
      <c r="W28" s="127"/>
      <c r="X28" s="127"/>
      <c r="Y28" s="127"/>
      <c r="Z28" s="127"/>
    </row>
    <row r="29" spans="1:26" s="118" customFormat="1" ht="15.75" customHeight="1">
      <c r="A29" s="143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</row>
    <row r="30" spans="1:26" s="118" customFormat="1" ht="12.75" customHeight="1">
      <c r="A30" s="120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</row>
    <row r="31" spans="1:26" s="118" customFormat="1" ht="12.75" customHeight="1">
      <c r="A31" s="120" t="s">
        <v>89</v>
      </c>
      <c r="B31" s="119" t="s">
        <v>101</v>
      </c>
      <c r="C31" s="119" t="s">
        <v>77</v>
      </c>
      <c r="D31" s="119" t="s">
        <v>77</v>
      </c>
      <c r="E31" s="119" t="s">
        <v>77</v>
      </c>
      <c r="F31" s="119" t="s">
        <v>77</v>
      </c>
      <c r="G31" s="119" t="s">
        <v>77</v>
      </c>
      <c r="H31" s="119" t="s">
        <v>77</v>
      </c>
      <c r="I31" s="119" t="s">
        <v>77</v>
      </c>
      <c r="J31" s="119" t="s">
        <v>77</v>
      </c>
      <c r="K31" s="119" t="s">
        <v>77</v>
      </c>
      <c r="L31" s="119" t="s">
        <v>77</v>
      </c>
      <c r="M31" s="119" t="s">
        <v>77</v>
      </c>
      <c r="N31" s="119" t="s">
        <v>77</v>
      </c>
      <c r="O31" s="119" t="s">
        <v>77</v>
      </c>
      <c r="P31" s="122" t="s">
        <v>77</v>
      </c>
      <c r="Q31" s="119" t="s">
        <v>77</v>
      </c>
      <c r="R31" s="119" t="s">
        <v>77</v>
      </c>
      <c r="S31" s="119" t="s">
        <v>77</v>
      </c>
      <c r="T31" s="119" t="s">
        <v>77</v>
      </c>
    </row>
    <row r="32" spans="1:26" s="118" customFormat="1" ht="12.75" customHeight="1">
      <c r="A32" s="120" t="s">
        <v>81</v>
      </c>
      <c r="B32" s="132">
        <v>3</v>
      </c>
      <c r="C32" s="122" t="s">
        <v>77</v>
      </c>
      <c r="D32" s="122" t="s">
        <v>77</v>
      </c>
      <c r="E32" s="122" t="s">
        <v>77</v>
      </c>
      <c r="F32" s="122" t="s">
        <v>77</v>
      </c>
      <c r="G32" s="122" t="s">
        <v>77</v>
      </c>
      <c r="H32" s="122" t="s">
        <v>77</v>
      </c>
      <c r="I32" s="122" t="s">
        <v>77</v>
      </c>
      <c r="J32" s="122" t="s">
        <v>77</v>
      </c>
      <c r="K32" s="122" t="s">
        <v>77</v>
      </c>
      <c r="L32" s="122" t="s">
        <v>77</v>
      </c>
      <c r="M32" s="122" t="s">
        <v>77</v>
      </c>
      <c r="N32" s="122" t="s">
        <v>77</v>
      </c>
      <c r="O32" s="122" t="s">
        <v>77</v>
      </c>
      <c r="P32" s="122" t="s">
        <v>77</v>
      </c>
      <c r="Q32" s="122" t="s">
        <v>77</v>
      </c>
      <c r="R32" s="122" t="s">
        <v>77</v>
      </c>
      <c r="S32" s="122" t="s">
        <v>77</v>
      </c>
      <c r="T32" s="122" t="s">
        <v>77</v>
      </c>
    </row>
    <row r="33" spans="1:26" s="118" customFormat="1" ht="12.75" customHeight="1" thickBot="1">
      <c r="A33" s="133" t="s">
        <v>95</v>
      </c>
      <c r="B33" s="134">
        <v>25</v>
      </c>
      <c r="C33" s="134" t="s">
        <v>77</v>
      </c>
      <c r="D33" s="134" t="s">
        <v>77</v>
      </c>
      <c r="E33" s="134" t="s">
        <v>77</v>
      </c>
      <c r="F33" s="134" t="s">
        <v>77</v>
      </c>
      <c r="G33" s="134" t="s">
        <v>77</v>
      </c>
      <c r="H33" s="134" t="s">
        <v>77</v>
      </c>
      <c r="I33" s="134" t="s">
        <v>77</v>
      </c>
      <c r="J33" s="134" t="s">
        <v>77</v>
      </c>
      <c r="K33" s="134" t="s">
        <v>77</v>
      </c>
      <c r="L33" s="134" t="s">
        <v>77</v>
      </c>
      <c r="M33" s="134" t="s">
        <v>77</v>
      </c>
      <c r="N33" s="134" t="s">
        <v>77</v>
      </c>
      <c r="O33" s="134" t="s">
        <v>77</v>
      </c>
      <c r="P33" s="134" t="s">
        <v>77</v>
      </c>
      <c r="Q33" s="134" t="s">
        <v>77</v>
      </c>
      <c r="R33" s="134" t="s">
        <v>77</v>
      </c>
      <c r="S33" s="134" t="s">
        <v>77</v>
      </c>
      <c r="T33" s="134" t="s">
        <v>77</v>
      </c>
      <c r="U33" s="141"/>
      <c r="V33" s="141"/>
      <c r="W33" s="141"/>
    </row>
    <row r="34" spans="1:26" s="128" customFormat="1" ht="15.75" customHeight="1" thickTop="1">
      <c r="A34" s="124" t="s">
        <v>86</v>
      </c>
      <c r="B34" s="125">
        <f t="shared" ref="B34:R34" si="8">IF(B32="N/A","",(B33*B$9)/B32)</f>
        <v>4.1666666666666664E-2</v>
      </c>
      <c r="C34" s="125" t="str">
        <f t="shared" si="8"/>
        <v/>
      </c>
      <c r="D34" s="125" t="str">
        <f t="shared" si="8"/>
        <v/>
      </c>
      <c r="E34" s="125" t="str">
        <f t="shared" si="8"/>
        <v/>
      </c>
      <c r="F34" s="125" t="str">
        <f t="shared" si="8"/>
        <v/>
      </c>
      <c r="G34" s="125" t="str">
        <f t="shared" si="8"/>
        <v/>
      </c>
      <c r="H34" s="125" t="str">
        <f t="shared" si="8"/>
        <v/>
      </c>
      <c r="I34" s="125" t="str">
        <f t="shared" si="8"/>
        <v/>
      </c>
      <c r="J34" s="125" t="str">
        <f t="shared" si="8"/>
        <v/>
      </c>
      <c r="K34" s="125" t="str">
        <f t="shared" si="8"/>
        <v/>
      </c>
      <c r="L34" s="125" t="str">
        <f t="shared" si="8"/>
        <v/>
      </c>
      <c r="M34" s="125" t="str">
        <f t="shared" si="8"/>
        <v/>
      </c>
      <c r="N34" s="125" t="str">
        <f t="shared" si="8"/>
        <v/>
      </c>
      <c r="O34" s="125" t="str">
        <f t="shared" si="8"/>
        <v/>
      </c>
      <c r="P34" s="125" t="str">
        <f t="shared" si="8"/>
        <v/>
      </c>
      <c r="Q34" s="125" t="str">
        <f t="shared" si="8"/>
        <v/>
      </c>
      <c r="R34" s="125" t="str">
        <f t="shared" si="8"/>
        <v/>
      </c>
      <c r="S34" s="125"/>
      <c r="T34" s="125"/>
    </row>
    <row r="35" spans="1:26" s="146" customFormat="1" ht="12.75" customHeight="1" thickBot="1">
      <c r="A35" s="144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</row>
    <row r="36" spans="1:26" s="105" customFormat="1" ht="20" customHeight="1" thickBot="1">
      <c r="A36" s="102" t="s">
        <v>103</v>
      </c>
      <c r="B36" s="103">
        <f>AVERAGEA(B9,B15,B21,B27,B34)</f>
        <v>2.8715151515151516E-2</v>
      </c>
      <c r="C36" s="103">
        <f t="shared" ref="C36:T36" si="9">AVERAGE(C9,C15,C21,C27,C34)</f>
        <v>0.1</v>
      </c>
      <c r="D36" s="103">
        <f t="shared" si="9"/>
        <v>0.13333333333333333</v>
      </c>
      <c r="E36" s="103">
        <f t="shared" si="9"/>
        <v>0.13333333333333333</v>
      </c>
      <c r="F36" s="103">
        <f t="shared" si="9"/>
        <v>0.13333333333333333</v>
      </c>
      <c r="G36" s="103">
        <f t="shared" si="9"/>
        <v>0.04</v>
      </c>
      <c r="H36" s="103">
        <f t="shared" si="9"/>
        <v>0.04</v>
      </c>
      <c r="I36" s="103">
        <f t="shared" si="9"/>
        <v>0.1</v>
      </c>
      <c r="J36" s="103">
        <f t="shared" si="9"/>
        <v>5.1500000000000004E-2</v>
      </c>
      <c r="K36" s="103">
        <f t="shared" si="9"/>
        <v>0.1</v>
      </c>
      <c r="L36" s="103">
        <f t="shared" si="9"/>
        <v>1E-3</v>
      </c>
      <c r="M36" s="103">
        <f t="shared" si="9"/>
        <v>0.04</v>
      </c>
      <c r="N36" s="103">
        <f t="shared" si="9"/>
        <v>0.04</v>
      </c>
      <c r="O36" s="103">
        <f t="shared" si="9"/>
        <v>0.11366666666666669</v>
      </c>
      <c r="P36" s="103">
        <f t="shared" si="9"/>
        <v>2.6118910557644114E-2</v>
      </c>
      <c r="Q36" s="103">
        <f t="shared" si="9"/>
        <v>1E-3</v>
      </c>
      <c r="R36" s="103">
        <f t="shared" si="9"/>
        <v>1E-3</v>
      </c>
      <c r="S36" s="103">
        <f t="shared" si="9"/>
        <v>1.5011170727856249</v>
      </c>
      <c r="T36" s="103">
        <f t="shared" si="9"/>
        <v>9.8999999999999991E-3</v>
      </c>
      <c r="U36" s="104"/>
      <c r="V36" s="104"/>
      <c r="W36" s="104"/>
      <c r="X36" s="104"/>
      <c r="Y36" s="104"/>
      <c r="Z36" s="104"/>
    </row>
    <row r="37" spans="1:26" s="91" customFormat="1" ht="50" customHeigh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</row>
    <row r="38" spans="1:26" s="91" customFormat="1" ht="50" customHeight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</row>
    <row r="39" spans="1:26" s="109" customFormat="1" ht="16" customHeight="1">
      <c r="A39" s="106" t="s">
        <v>105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</row>
    <row r="40" spans="1:26" s="172" customFormat="1" ht="15.75" customHeight="1" thickBot="1">
      <c r="A40" s="168" t="s">
        <v>9</v>
      </c>
      <c r="B40" s="169" t="s">
        <v>10</v>
      </c>
      <c r="C40" s="170" t="s">
        <v>13</v>
      </c>
      <c r="D40" s="169" t="s">
        <v>14</v>
      </c>
      <c r="E40" s="170" t="s">
        <v>15</v>
      </c>
      <c r="F40" s="169" t="s">
        <v>16</v>
      </c>
      <c r="G40" s="169" t="s">
        <v>17</v>
      </c>
      <c r="H40" s="169" t="s">
        <v>18</v>
      </c>
      <c r="I40" s="169" t="s">
        <v>19</v>
      </c>
      <c r="J40" s="169" t="s">
        <v>20</v>
      </c>
      <c r="K40" s="169" t="s">
        <v>21</v>
      </c>
      <c r="L40" s="169" t="s">
        <v>22</v>
      </c>
      <c r="M40" s="169" t="s">
        <v>23</v>
      </c>
      <c r="N40" s="169" t="s">
        <v>24</v>
      </c>
      <c r="O40" s="169" t="s">
        <v>25</v>
      </c>
      <c r="P40" s="169" t="s">
        <v>26</v>
      </c>
      <c r="Q40" s="169" t="s">
        <v>27</v>
      </c>
      <c r="R40" s="169" t="s">
        <v>28</v>
      </c>
      <c r="S40" s="169" t="str">
        <f>S5</f>
        <v>Dragon Ball Z</v>
      </c>
      <c r="T40" s="169" t="str">
        <f>T5</f>
        <v>Home Design Makeover</v>
      </c>
      <c r="U40" s="171"/>
      <c r="V40" s="171"/>
      <c r="W40" s="171"/>
    </row>
    <row r="41" spans="1:26" s="151" customFormat="1" ht="12.75" customHeight="1">
      <c r="A41" s="148" t="s">
        <v>106</v>
      </c>
      <c r="B41" s="149" t="s">
        <v>53</v>
      </c>
      <c r="C41" s="150" t="s">
        <v>40</v>
      </c>
      <c r="D41" s="149" t="s">
        <v>40</v>
      </c>
      <c r="E41" s="150" t="s">
        <v>40</v>
      </c>
      <c r="F41" s="149" t="s">
        <v>40</v>
      </c>
      <c r="G41" s="149" t="s">
        <v>40</v>
      </c>
      <c r="H41" s="149" t="s">
        <v>40</v>
      </c>
      <c r="I41" s="149" t="s">
        <v>40</v>
      </c>
      <c r="J41" s="149" t="s">
        <v>40</v>
      </c>
      <c r="K41" s="149" t="s">
        <v>40</v>
      </c>
      <c r="L41" s="149" t="s">
        <v>40</v>
      </c>
      <c r="M41" s="149" t="s">
        <v>40</v>
      </c>
      <c r="N41" s="149" t="s">
        <v>40</v>
      </c>
      <c r="O41" s="149" t="s">
        <v>40</v>
      </c>
      <c r="P41" s="149" t="s">
        <v>108</v>
      </c>
      <c r="Q41" s="149" t="s">
        <v>40</v>
      </c>
      <c r="R41" s="149" t="s">
        <v>40</v>
      </c>
      <c r="S41" s="149" t="s">
        <v>72</v>
      </c>
      <c r="T41" s="149" t="s">
        <v>53</v>
      </c>
    </row>
    <row r="42" spans="1:26" s="151" customFormat="1" ht="12.75" customHeight="1">
      <c r="A42" s="148" t="s">
        <v>81</v>
      </c>
      <c r="B42" s="110">
        <v>10</v>
      </c>
      <c r="C42" s="101">
        <v>5</v>
      </c>
      <c r="D42" s="110">
        <v>5</v>
      </c>
      <c r="E42" s="101">
        <v>5</v>
      </c>
      <c r="F42" s="110">
        <v>5</v>
      </c>
      <c r="G42" s="110">
        <v>5</v>
      </c>
      <c r="H42" s="110">
        <v>5</v>
      </c>
      <c r="I42" s="110">
        <v>5</v>
      </c>
      <c r="J42" s="110">
        <v>5</v>
      </c>
      <c r="K42" s="110">
        <v>5</v>
      </c>
      <c r="L42" s="110">
        <v>5</v>
      </c>
      <c r="M42" s="110">
        <v>5</v>
      </c>
      <c r="N42" s="110">
        <v>5</v>
      </c>
      <c r="O42" s="110">
        <v>5</v>
      </c>
      <c r="P42" s="110">
        <v>80</v>
      </c>
      <c r="Q42" s="110">
        <v>5</v>
      </c>
      <c r="R42" s="110">
        <v>5</v>
      </c>
      <c r="S42" s="110">
        <v>50</v>
      </c>
      <c r="T42" s="110">
        <v>5</v>
      </c>
    </row>
    <row r="43" spans="1:26" s="151" customFormat="1" ht="12.75" customHeight="1" thickBot="1">
      <c r="A43" s="98" t="s">
        <v>95</v>
      </c>
      <c r="B43" s="99">
        <v>2000</v>
      </c>
      <c r="C43" s="100">
        <v>12</v>
      </c>
      <c r="D43" s="99">
        <v>9</v>
      </c>
      <c r="E43" s="100">
        <v>69</v>
      </c>
      <c r="F43" s="99">
        <v>9</v>
      </c>
      <c r="G43" s="99">
        <v>25</v>
      </c>
      <c r="H43" s="99">
        <v>25</v>
      </c>
      <c r="I43" s="99">
        <v>16</v>
      </c>
      <c r="J43" s="99">
        <v>12</v>
      </c>
      <c r="K43" s="99">
        <v>9</v>
      </c>
      <c r="L43" s="99">
        <v>900</v>
      </c>
      <c r="M43" s="99">
        <v>125</v>
      </c>
      <c r="N43" s="99">
        <v>125</v>
      </c>
      <c r="O43" s="99">
        <v>12</v>
      </c>
      <c r="P43" s="99">
        <v>45</v>
      </c>
      <c r="Q43" s="99">
        <v>900</v>
      </c>
      <c r="R43" s="99">
        <v>400</v>
      </c>
      <c r="S43" s="99">
        <v>1</v>
      </c>
      <c r="T43" s="99">
        <v>90</v>
      </c>
      <c r="U43" s="148"/>
      <c r="V43" s="148"/>
      <c r="W43" s="148"/>
    </row>
    <row r="44" spans="1:26" s="153" customFormat="1" ht="15.75" customHeight="1" thickTop="1">
      <c r="A44" s="92" t="s">
        <v>86</v>
      </c>
      <c r="B44" s="93">
        <f>(B43*'Currency Conversions'!B9)/B42</f>
        <v>1</v>
      </c>
      <c r="C44" s="115">
        <f>(C43*'Currency Conversions'!C9)/C42</f>
        <v>0.24000000000000005</v>
      </c>
      <c r="D44" s="93">
        <f>(D43*'Currency Conversions'!D9)/D42</f>
        <v>0.24</v>
      </c>
      <c r="E44" s="115">
        <f>(E43*'Currency Conversions'!$E$9)/E42</f>
        <v>1.8399999999999999</v>
      </c>
      <c r="F44" s="93">
        <f>(F43*'Currency Conversions'!F9)/F42</f>
        <v>0.24</v>
      </c>
      <c r="G44" s="93">
        <f>(G43*'Currency Conversions'!G9)/G42</f>
        <v>0.2</v>
      </c>
      <c r="H44" s="93">
        <f>(H43*'Currency Conversions'!H9)/H42</f>
        <v>0.2</v>
      </c>
      <c r="I44" s="93">
        <f>(I43*'Currency Conversions'!I9)/I42</f>
        <v>0.32</v>
      </c>
      <c r="J44" s="93">
        <f>(J43*'Currency Conversions'!J9)/J42</f>
        <v>0.24000000000000005</v>
      </c>
      <c r="K44" s="93">
        <f>(K43*'Currency Conversions'!K9)/K42</f>
        <v>0.18</v>
      </c>
      <c r="L44" s="93">
        <f>(L43*'Currency Conversions'!L9)/L42</f>
        <v>0.18</v>
      </c>
      <c r="M44" s="93">
        <f>(M43*'Currency Conversions'!M9)/M42</f>
        <v>1</v>
      </c>
      <c r="N44" s="93">
        <f>(N43*'Currency Conversions'!N9)/N42</f>
        <v>1</v>
      </c>
      <c r="O44" s="93">
        <f>(O43*'Currency Conversions'!O9)/O42</f>
        <v>0.24000000000000005</v>
      </c>
      <c r="P44" s="93">
        <f>(P43*'Currency Conversions'!P9)/P42</f>
        <v>5.6250000000000001E-2</v>
      </c>
      <c r="Q44" s="93">
        <f>(Q43*'Currency Conversions'!Q9)/Q42</f>
        <v>0.18</v>
      </c>
      <c r="R44" s="93">
        <f>(R43*'Currency Conversions'!R9)/R42</f>
        <v>0.08</v>
      </c>
      <c r="S44" s="93">
        <f>(S43*'Currency Conversions'!S9)/S42</f>
        <v>0.02</v>
      </c>
      <c r="T44" s="93">
        <f>(T43*'Currency Conversions'!T9)/T42</f>
        <v>0.17819999999999997</v>
      </c>
      <c r="U44" s="152"/>
      <c r="V44" s="152"/>
      <c r="W44" s="152"/>
      <c r="X44" s="152"/>
      <c r="Y44" s="152"/>
      <c r="Z44" s="152"/>
    </row>
    <row r="45" spans="1:26" s="151" customFormat="1" ht="12.75" customHeight="1">
      <c r="I45" s="148"/>
      <c r="O45" s="148"/>
      <c r="P45" s="148"/>
      <c r="R45" s="148"/>
      <c r="S45" s="148"/>
      <c r="T45" s="148"/>
    </row>
    <row r="46" spans="1:26" s="151" customFormat="1" ht="12.75" customHeight="1">
      <c r="A46" s="154" t="s">
        <v>113</v>
      </c>
      <c r="I46" s="148"/>
      <c r="O46" s="148"/>
      <c r="P46" s="148"/>
      <c r="R46" s="148"/>
      <c r="S46" s="148"/>
      <c r="T46" s="148"/>
    </row>
    <row r="47" spans="1:26" s="151" customFormat="1" ht="12.75" customHeight="1">
      <c r="A47" s="148" t="s">
        <v>114</v>
      </c>
      <c r="B47" s="149" t="s">
        <v>77</v>
      </c>
      <c r="C47" s="149" t="s">
        <v>115</v>
      </c>
      <c r="D47" s="149" t="s">
        <v>116</v>
      </c>
      <c r="E47" s="149" t="s">
        <v>117</v>
      </c>
      <c r="F47" s="149" t="s">
        <v>117</v>
      </c>
      <c r="G47" s="149" t="s">
        <v>118</v>
      </c>
      <c r="H47" s="149" t="s">
        <v>118</v>
      </c>
      <c r="I47" s="149" t="s">
        <v>119</v>
      </c>
      <c r="J47" s="149" t="s">
        <v>120</v>
      </c>
      <c r="K47" s="149" t="s">
        <v>121</v>
      </c>
      <c r="L47" s="149" t="s">
        <v>115</v>
      </c>
      <c r="M47" s="149" t="s">
        <v>122</v>
      </c>
      <c r="N47" s="149" t="s">
        <v>123</v>
      </c>
      <c r="O47" s="149" t="s">
        <v>124</v>
      </c>
      <c r="P47" s="149" t="s">
        <v>125</v>
      </c>
      <c r="Q47" s="149" t="s">
        <v>125</v>
      </c>
      <c r="R47" s="149" t="s">
        <v>126</v>
      </c>
      <c r="S47" s="149" t="s">
        <v>127</v>
      </c>
      <c r="T47" s="149" t="s">
        <v>128</v>
      </c>
    </row>
    <row r="48" spans="1:26" s="151" customFormat="1" ht="12.75" customHeight="1">
      <c r="A48" s="148" t="s">
        <v>129</v>
      </c>
      <c r="B48" s="110" t="s">
        <v>77</v>
      </c>
      <c r="C48" s="110">
        <v>3</v>
      </c>
      <c r="D48" s="110">
        <v>3</v>
      </c>
      <c r="E48" s="110">
        <v>3</v>
      </c>
      <c r="F48" s="110">
        <v>1</v>
      </c>
      <c r="G48" s="110">
        <v>3</v>
      </c>
      <c r="H48" s="110">
        <v>3</v>
      </c>
      <c r="I48" s="110">
        <v>3</v>
      </c>
      <c r="J48" s="110">
        <v>3</v>
      </c>
      <c r="K48" s="110">
        <v>3</v>
      </c>
      <c r="L48" s="110">
        <v>3</v>
      </c>
      <c r="M48" s="110">
        <v>3</v>
      </c>
      <c r="N48" s="110">
        <v>3</v>
      </c>
      <c r="O48" s="110">
        <v>3</v>
      </c>
      <c r="P48" s="110">
        <v>5</v>
      </c>
      <c r="Q48" s="110">
        <v>3</v>
      </c>
      <c r="R48" s="110">
        <v>3</v>
      </c>
      <c r="S48" s="110">
        <v>4</v>
      </c>
      <c r="T48" s="110">
        <v>1</v>
      </c>
    </row>
    <row r="49" spans="1:26" s="151" customFormat="1" ht="12.75" customHeight="1" thickBot="1">
      <c r="A49" s="98" t="s">
        <v>130</v>
      </c>
      <c r="B49" s="99" t="s">
        <v>77</v>
      </c>
      <c r="C49" s="99">
        <v>19</v>
      </c>
      <c r="D49" s="99">
        <v>19</v>
      </c>
      <c r="E49" s="99">
        <v>19</v>
      </c>
      <c r="F49" s="99">
        <v>9</v>
      </c>
      <c r="G49" s="99">
        <v>50</v>
      </c>
      <c r="H49" s="99">
        <v>50</v>
      </c>
      <c r="I49" s="99">
        <v>18</v>
      </c>
      <c r="J49" s="99">
        <v>9</v>
      </c>
      <c r="K49" s="99">
        <v>13</v>
      </c>
      <c r="L49" s="99">
        <v>1900</v>
      </c>
      <c r="M49" s="99">
        <v>45</v>
      </c>
      <c r="N49" s="99">
        <v>70</v>
      </c>
      <c r="O49" s="99">
        <v>9</v>
      </c>
      <c r="P49" s="99">
        <v>13</v>
      </c>
      <c r="Q49" s="99">
        <v>1900</v>
      </c>
      <c r="R49" s="99">
        <v>1000</v>
      </c>
      <c r="S49" s="99">
        <v>1</v>
      </c>
      <c r="T49" s="99">
        <v>150</v>
      </c>
      <c r="U49" s="148"/>
      <c r="V49" s="148"/>
      <c r="W49" s="148"/>
    </row>
    <row r="50" spans="1:26" s="153" customFormat="1" ht="15.75" customHeight="1" thickTop="1">
      <c r="A50" s="92" t="s">
        <v>131</v>
      </c>
      <c r="B50" s="93" t="s">
        <v>77</v>
      </c>
      <c r="C50" s="93">
        <f>(C49*'Currency Conversions'!C9)/C48</f>
        <v>0.63333333333333341</v>
      </c>
      <c r="D50" s="93">
        <f>(D49*'Currency Conversions'!D9)/D48</f>
        <v>0.84444444444444444</v>
      </c>
      <c r="E50" s="93">
        <f>(E49*'Currency Conversions'!$E$9)/E48</f>
        <v>0.84444444444444444</v>
      </c>
      <c r="F50" s="93">
        <f>(F49*'Currency Conversions'!F9)/F48</f>
        <v>1.2</v>
      </c>
      <c r="G50" s="93">
        <f>(G49*'Currency Conversions'!G9)/G48</f>
        <v>0.66666666666666663</v>
      </c>
      <c r="H50" s="93">
        <f>(H49*'Currency Conversions'!H9)/H48</f>
        <v>0.66666666666666663</v>
      </c>
      <c r="I50" s="93">
        <f>(I49*'Currency Conversions'!I9)/I48</f>
        <v>0.6</v>
      </c>
      <c r="J50" s="93">
        <f>(J49*'Currency Conversions'!J9)/J48</f>
        <v>0.3</v>
      </c>
      <c r="K50" s="93">
        <f>(K49*'Currency Conversions'!K9)/K48</f>
        <v>0.43333333333333335</v>
      </c>
      <c r="L50" s="93">
        <f>(L49*'Currency Conversions'!L9)/L48</f>
        <v>0.63333333333333341</v>
      </c>
      <c r="M50" s="93">
        <f>(M49*'Currency Conversions'!M9)/M48</f>
        <v>0.6</v>
      </c>
      <c r="N50" s="93">
        <f>(N49*'Currency Conversions'!N9)/N48</f>
        <v>0.93333333333333346</v>
      </c>
      <c r="O50" s="93">
        <f>(O49*'Currency Conversions'!O9)/O48</f>
        <v>0.3</v>
      </c>
      <c r="P50" s="93">
        <f>(P49*'Currency Conversions'!P9)/P48</f>
        <v>0.26</v>
      </c>
      <c r="Q50" s="93">
        <f>(Q49*'Currency Conversions'!Q9)/Q48</f>
        <v>0.63333333333333341</v>
      </c>
      <c r="R50" s="93">
        <f>(R49*'Currency Conversions'!R9)/R48</f>
        <v>0.33333333333333331</v>
      </c>
      <c r="S50" s="93">
        <f>(S49*'Currency Conversions'!S9)/S48</f>
        <v>0.25</v>
      </c>
      <c r="T50" s="93">
        <f>(T49*'Currency Conversions'!T9)/T48</f>
        <v>1.4849999999999999</v>
      </c>
      <c r="U50" s="152"/>
      <c r="V50" s="152"/>
      <c r="W50" s="152"/>
      <c r="X50" s="152"/>
      <c r="Y50" s="152"/>
      <c r="Z50" s="152"/>
    </row>
    <row r="51" spans="1:26" s="151" customFormat="1" ht="12.75" customHeight="1">
      <c r="A51" s="148"/>
      <c r="B51" s="155"/>
      <c r="I51" s="148"/>
      <c r="N51" s="148"/>
      <c r="O51" s="148"/>
      <c r="P51" s="148"/>
      <c r="Q51" s="148"/>
      <c r="R51" s="148"/>
      <c r="S51" s="148"/>
      <c r="T51" s="155"/>
    </row>
    <row r="52" spans="1:26" s="151" customFormat="1" ht="12.75" customHeight="1">
      <c r="A52" s="148" t="s">
        <v>134</v>
      </c>
      <c r="B52" s="149" t="s">
        <v>77</v>
      </c>
      <c r="C52" s="149" t="s">
        <v>120</v>
      </c>
      <c r="D52" s="149" t="s">
        <v>135</v>
      </c>
      <c r="E52" s="149" t="s">
        <v>135</v>
      </c>
      <c r="F52" s="149" t="s">
        <v>135</v>
      </c>
      <c r="G52" s="149" t="s">
        <v>136</v>
      </c>
      <c r="H52" s="149" t="s">
        <v>136</v>
      </c>
      <c r="I52" s="149" t="s">
        <v>137</v>
      </c>
      <c r="J52" s="149" t="s">
        <v>138</v>
      </c>
      <c r="K52" s="149" t="s">
        <v>139</v>
      </c>
      <c r="L52" s="149" t="s">
        <v>140</v>
      </c>
      <c r="M52" s="149" t="s">
        <v>141</v>
      </c>
      <c r="N52" s="149" t="s">
        <v>142</v>
      </c>
      <c r="O52" s="149" t="s">
        <v>143</v>
      </c>
      <c r="P52" s="149" t="s">
        <v>144</v>
      </c>
      <c r="Q52" s="149" t="s">
        <v>145</v>
      </c>
      <c r="R52" s="149" t="s">
        <v>146</v>
      </c>
      <c r="S52" s="149" t="s">
        <v>77</v>
      </c>
      <c r="T52" s="149" t="s">
        <v>147</v>
      </c>
    </row>
    <row r="53" spans="1:26" s="151" customFormat="1" ht="12.75" customHeight="1">
      <c r="A53" s="148" t="s">
        <v>129</v>
      </c>
      <c r="B53" s="110" t="s">
        <v>77</v>
      </c>
      <c r="C53" s="110">
        <v>3</v>
      </c>
      <c r="D53" s="110">
        <v>3</v>
      </c>
      <c r="E53" s="110">
        <v>3</v>
      </c>
      <c r="F53" s="110">
        <v>3</v>
      </c>
      <c r="G53" s="110">
        <v>3</v>
      </c>
      <c r="H53" s="110">
        <v>3</v>
      </c>
      <c r="I53" s="110">
        <v>1</v>
      </c>
      <c r="J53" s="110">
        <v>3</v>
      </c>
      <c r="K53" s="110">
        <v>3</v>
      </c>
      <c r="L53" s="110">
        <v>3</v>
      </c>
      <c r="M53" s="110">
        <v>3</v>
      </c>
      <c r="N53" s="110">
        <v>3</v>
      </c>
      <c r="O53" s="110">
        <v>3</v>
      </c>
      <c r="P53" s="110">
        <v>5</v>
      </c>
      <c r="Q53" s="110">
        <v>3</v>
      </c>
      <c r="R53" s="110">
        <v>3</v>
      </c>
      <c r="S53" s="110" t="s">
        <v>77</v>
      </c>
      <c r="T53" s="110">
        <v>1</v>
      </c>
    </row>
    <row r="54" spans="1:26" s="151" customFormat="1" ht="12.75" customHeight="1" thickBot="1">
      <c r="A54" s="98" t="s">
        <v>130</v>
      </c>
      <c r="B54" s="99" t="s">
        <v>77</v>
      </c>
      <c r="C54" s="99">
        <v>19</v>
      </c>
      <c r="D54" s="99">
        <v>19</v>
      </c>
      <c r="E54" s="99">
        <v>19</v>
      </c>
      <c r="F54" s="99">
        <v>19</v>
      </c>
      <c r="G54" s="99">
        <v>75</v>
      </c>
      <c r="H54" s="99">
        <v>75</v>
      </c>
      <c r="I54" s="99">
        <v>4</v>
      </c>
      <c r="J54" s="99">
        <v>15</v>
      </c>
      <c r="K54" s="99">
        <v>19</v>
      </c>
      <c r="L54" s="99">
        <v>1300</v>
      </c>
      <c r="M54" s="99">
        <v>75</v>
      </c>
      <c r="N54" s="99">
        <v>20</v>
      </c>
      <c r="O54" s="99">
        <v>12</v>
      </c>
      <c r="P54" s="99">
        <v>19</v>
      </c>
      <c r="Q54" s="99">
        <v>1900</v>
      </c>
      <c r="R54" s="99">
        <v>700</v>
      </c>
      <c r="S54" s="99"/>
      <c r="T54" s="99">
        <v>190</v>
      </c>
      <c r="U54" s="148"/>
      <c r="V54" s="148"/>
      <c r="W54" s="148"/>
    </row>
    <row r="55" spans="1:26" s="153" customFormat="1" ht="15.75" customHeight="1" thickTop="1">
      <c r="A55" s="92" t="s">
        <v>148</v>
      </c>
      <c r="B55" s="93" t="s">
        <v>77</v>
      </c>
      <c r="C55" s="93">
        <f>(C54*'Currency Conversions'!C9)/C53</f>
        <v>0.63333333333333341</v>
      </c>
      <c r="D55" s="93">
        <f>(D54*'Currency Conversions'!D9)/D53</f>
        <v>0.84444444444444444</v>
      </c>
      <c r="E55" s="93">
        <f>(E54*'Currency Conversions'!$E$9)/E53</f>
        <v>0.84444444444444444</v>
      </c>
      <c r="F55" s="93">
        <f>(F54*'Currency Conversions'!F9)/F53</f>
        <v>0.84444444444444444</v>
      </c>
      <c r="G55" s="93">
        <f>(G54*'Currency Conversions'!G9)/G53</f>
        <v>1</v>
      </c>
      <c r="H55" s="93">
        <f>(H54*'Currency Conversions'!H9)/H53</f>
        <v>1</v>
      </c>
      <c r="I55" s="93">
        <f>(I54*'Currency Conversions'!I9)/I53</f>
        <v>0.4</v>
      </c>
      <c r="J55" s="93">
        <f>(J54*'Currency Conversions'!J9)/J53</f>
        <v>0.5</v>
      </c>
      <c r="K55" s="93">
        <f>(K54*'Currency Conversions'!K9)/K53</f>
        <v>0.63333333333333341</v>
      </c>
      <c r="L55" s="93">
        <f>(L54*'Currency Conversions'!L9)/L53</f>
        <v>0.43333333333333335</v>
      </c>
      <c r="M55" s="93">
        <f>(M54*'Currency Conversions'!M9)/M53</f>
        <v>1</v>
      </c>
      <c r="N55" s="93">
        <f>(N54*'Currency Conversions'!N9)/N53</f>
        <v>0.26666666666666666</v>
      </c>
      <c r="O55" s="93">
        <f>(O54*'Currency Conversions'!O9)/O53</f>
        <v>0.40000000000000008</v>
      </c>
      <c r="P55" s="93">
        <f>(P54*'Currency Conversions'!P9)/P53</f>
        <v>0.38</v>
      </c>
      <c r="Q55" s="93">
        <f>(Q54*'Currency Conversions'!Q9)/Q53</f>
        <v>0.63333333333333341</v>
      </c>
      <c r="R55" s="93">
        <f>(R54*'Currency Conversions'!R9)/R53</f>
        <v>0.23333333333333336</v>
      </c>
      <c r="S55" s="93" t="s">
        <v>77</v>
      </c>
      <c r="T55" s="93">
        <f>(T54*'Currency Conversions'!T9)/T53</f>
        <v>1.8809999999999998</v>
      </c>
      <c r="U55" s="152"/>
      <c r="V55" s="152"/>
      <c r="W55" s="152"/>
      <c r="X55" s="152"/>
      <c r="Y55" s="152"/>
      <c r="Z55" s="152"/>
    </row>
    <row r="56" spans="1:26" s="151" customFormat="1" ht="12.75" customHeight="1">
      <c r="A56" s="148"/>
      <c r="B56" s="155"/>
      <c r="I56" s="148"/>
      <c r="O56" s="148"/>
      <c r="P56" s="148"/>
      <c r="R56" s="148"/>
      <c r="S56" s="148"/>
      <c r="T56" s="155"/>
    </row>
    <row r="57" spans="1:26" s="151" customFormat="1" ht="12.75" customHeight="1">
      <c r="A57" s="148" t="s">
        <v>151</v>
      </c>
      <c r="B57" s="149" t="s">
        <v>77</v>
      </c>
      <c r="C57" s="149" t="s">
        <v>152</v>
      </c>
      <c r="D57" s="149" t="s">
        <v>153</v>
      </c>
      <c r="E57" s="149" t="s">
        <v>153</v>
      </c>
      <c r="F57" s="149" t="s">
        <v>153</v>
      </c>
      <c r="G57" s="149" t="s">
        <v>154</v>
      </c>
      <c r="H57" s="149" t="s">
        <v>154</v>
      </c>
      <c r="I57" s="149" t="s">
        <v>142</v>
      </c>
      <c r="J57" s="149" t="s">
        <v>142</v>
      </c>
      <c r="K57" s="149" t="s">
        <v>155</v>
      </c>
      <c r="L57" s="149" t="s">
        <v>156</v>
      </c>
      <c r="M57" s="149" t="s">
        <v>157</v>
      </c>
      <c r="N57" s="149" t="s">
        <v>158</v>
      </c>
      <c r="O57" s="149" t="s">
        <v>159</v>
      </c>
      <c r="P57" s="149" t="s">
        <v>121</v>
      </c>
      <c r="Q57" s="149" t="s">
        <v>160</v>
      </c>
      <c r="R57" s="149" t="s">
        <v>161</v>
      </c>
      <c r="S57" s="149" t="s">
        <v>77</v>
      </c>
      <c r="T57" s="149" t="s">
        <v>125</v>
      </c>
    </row>
    <row r="58" spans="1:26" s="151" customFormat="1" ht="12.75" customHeight="1">
      <c r="A58" s="148" t="s">
        <v>129</v>
      </c>
      <c r="B58" s="110" t="s">
        <v>77</v>
      </c>
      <c r="C58" s="110">
        <v>5</v>
      </c>
      <c r="D58" s="110">
        <v>3</v>
      </c>
      <c r="E58" s="110">
        <v>3</v>
      </c>
      <c r="F58" s="110">
        <v>3</v>
      </c>
      <c r="G58" s="110">
        <v>3</v>
      </c>
      <c r="H58" s="110">
        <v>3</v>
      </c>
      <c r="I58" s="110">
        <v>1</v>
      </c>
      <c r="J58" s="110">
        <v>1</v>
      </c>
      <c r="K58" s="110">
        <v>3</v>
      </c>
      <c r="L58" s="110">
        <v>3</v>
      </c>
      <c r="M58" s="110">
        <v>3</v>
      </c>
      <c r="N58" s="110">
        <v>3</v>
      </c>
      <c r="O58" s="110">
        <v>3</v>
      </c>
      <c r="P58" s="110">
        <v>5</v>
      </c>
      <c r="Q58" s="110">
        <v>3</v>
      </c>
      <c r="R58" s="110">
        <v>3</v>
      </c>
      <c r="S58" s="110" t="s">
        <v>77</v>
      </c>
      <c r="T58" s="110">
        <v>1</v>
      </c>
    </row>
    <row r="59" spans="1:26" s="151" customFormat="1" ht="12.75" customHeight="1" thickBot="1">
      <c r="A59" s="98" t="s">
        <v>130</v>
      </c>
      <c r="B59" s="99" t="s">
        <v>77</v>
      </c>
      <c r="C59" s="99">
        <v>19</v>
      </c>
      <c r="D59" s="99">
        <v>19</v>
      </c>
      <c r="E59" s="99">
        <v>9</v>
      </c>
      <c r="F59" s="99">
        <v>19</v>
      </c>
      <c r="G59" s="99">
        <v>100</v>
      </c>
      <c r="H59" s="99">
        <v>100</v>
      </c>
      <c r="I59" s="99">
        <v>6</v>
      </c>
      <c r="J59" s="99">
        <v>9</v>
      </c>
      <c r="K59" s="99">
        <v>9</v>
      </c>
      <c r="L59" s="99">
        <v>900</v>
      </c>
      <c r="M59" s="99">
        <v>100</v>
      </c>
      <c r="N59" s="99">
        <v>60</v>
      </c>
      <c r="O59" s="99">
        <v>16</v>
      </c>
      <c r="P59" s="99">
        <v>32</v>
      </c>
      <c r="Q59" s="99">
        <v>900</v>
      </c>
      <c r="R59" s="99">
        <v>700</v>
      </c>
      <c r="S59" s="99"/>
      <c r="T59" s="99">
        <v>90</v>
      </c>
      <c r="U59" s="148"/>
      <c r="V59" s="148"/>
      <c r="W59" s="148"/>
    </row>
    <row r="60" spans="1:26" s="151" customFormat="1" ht="15.75" customHeight="1" thickTop="1">
      <c r="A60" s="89" t="s">
        <v>162</v>
      </c>
      <c r="B60" s="90" t="s">
        <v>77</v>
      </c>
      <c r="C60" s="90">
        <f>(C59*'Currency Conversions'!C9)/C58</f>
        <v>0.38</v>
      </c>
      <c r="D60" s="90">
        <f>(D59*'Currency Conversions'!D9)/D58</f>
        <v>0.84444444444444444</v>
      </c>
      <c r="E60" s="90">
        <f>(E59*'Currency Conversions'!$E$9)/E58</f>
        <v>0.39999999999999997</v>
      </c>
      <c r="F60" s="90">
        <f>(F59*'Currency Conversions'!F9)/F58</f>
        <v>0.84444444444444444</v>
      </c>
      <c r="G60" s="90">
        <f>(G59*'Currency Conversions'!G9)/G58</f>
        <v>1.3333333333333333</v>
      </c>
      <c r="H60" s="90">
        <f>(H59*'Currency Conversions'!H9)/H58</f>
        <v>1.3333333333333333</v>
      </c>
      <c r="I60" s="90">
        <f>(I59*'Currency Conversions'!I9)/I58</f>
        <v>0.60000000000000009</v>
      </c>
      <c r="J60" s="90">
        <f>(J59*'Currency Conversions'!J9)/J58</f>
        <v>0.9</v>
      </c>
      <c r="K60" s="90">
        <f>(K59*'Currency Conversions'!K9)/K58</f>
        <v>0.3</v>
      </c>
      <c r="L60" s="90">
        <f>(L59*'Currency Conversions'!L9)/L58</f>
        <v>0.3</v>
      </c>
      <c r="M60" s="90">
        <f>(M59*'Currency Conversions'!M9)/M58</f>
        <v>1.3333333333333333</v>
      </c>
      <c r="N60" s="90">
        <f>(N59*'Currency Conversions'!N9)/N58</f>
        <v>0.79999999999999993</v>
      </c>
      <c r="O60" s="90">
        <f>(O59*'Currency Conversions'!O9)/O58</f>
        <v>0.53333333333333333</v>
      </c>
      <c r="P60" s="90">
        <f>(P59*'Currency Conversions'!P9)/P58</f>
        <v>0.64</v>
      </c>
      <c r="Q60" s="90">
        <f>(Q59*'Currency Conversions'!Q9)/Q58</f>
        <v>0.3</v>
      </c>
      <c r="R60" s="90">
        <f>(R59*'Currency Conversions'!R9)/R58</f>
        <v>0.23333333333333336</v>
      </c>
      <c r="S60" s="90" t="s">
        <v>77</v>
      </c>
      <c r="T60" s="90">
        <f>(T59*'Currency Conversions'!T9)/T58</f>
        <v>0.8909999999999999</v>
      </c>
      <c r="U60" s="156"/>
      <c r="V60" s="156"/>
      <c r="W60" s="156"/>
      <c r="X60" s="156"/>
      <c r="Y60" s="156"/>
      <c r="Z60" s="156"/>
    </row>
    <row r="61" spans="1:26" s="151" customFormat="1" ht="12.75" customHeight="1">
      <c r="A61" s="148"/>
      <c r="B61" s="155"/>
      <c r="I61" s="148"/>
      <c r="O61" s="148"/>
      <c r="P61" s="148"/>
      <c r="R61" s="148"/>
      <c r="S61" s="148"/>
      <c r="T61" s="155"/>
    </row>
    <row r="62" spans="1:26" s="151" customFormat="1" ht="12.75" customHeight="1">
      <c r="A62" s="148" t="s">
        <v>165</v>
      </c>
      <c r="B62" s="149" t="s">
        <v>77</v>
      </c>
      <c r="C62" s="149" t="s">
        <v>142</v>
      </c>
      <c r="D62" s="149" t="s">
        <v>166</v>
      </c>
      <c r="E62" s="149" t="s">
        <v>167</v>
      </c>
      <c r="F62" s="149" t="s">
        <v>167</v>
      </c>
      <c r="G62" s="149" t="s">
        <v>168</v>
      </c>
      <c r="H62" s="149" t="s">
        <v>168</v>
      </c>
      <c r="I62" s="149" t="s">
        <v>169</v>
      </c>
      <c r="J62" s="149" t="s">
        <v>170</v>
      </c>
      <c r="K62" s="149" t="s">
        <v>125</v>
      </c>
      <c r="L62" s="149" t="s">
        <v>171</v>
      </c>
      <c r="M62" s="149" t="s">
        <v>142</v>
      </c>
      <c r="N62" s="149" t="s">
        <v>172</v>
      </c>
      <c r="O62" s="149" t="s">
        <v>173</v>
      </c>
      <c r="P62" s="149" t="s">
        <v>174</v>
      </c>
      <c r="Q62" s="149" t="s">
        <v>175</v>
      </c>
      <c r="R62" s="149" t="s">
        <v>176</v>
      </c>
      <c r="S62" s="149" t="s">
        <v>77</v>
      </c>
      <c r="T62" s="149" t="s">
        <v>77</v>
      </c>
    </row>
    <row r="63" spans="1:26" s="151" customFormat="1" ht="12.75" customHeight="1">
      <c r="A63" s="148" t="s">
        <v>129</v>
      </c>
      <c r="B63" s="110" t="s">
        <v>77</v>
      </c>
      <c r="C63" s="110">
        <v>5</v>
      </c>
      <c r="D63" s="110">
        <v>3</v>
      </c>
      <c r="E63" s="110">
        <v>3</v>
      </c>
      <c r="F63" s="110">
        <v>1</v>
      </c>
      <c r="G63" s="110">
        <v>3</v>
      </c>
      <c r="H63" s="110">
        <v>3</v>
      </c>
      <c r="I63" s="110">
        <v>3</v>
      </c>
      <c r="J63" s="110" t="s">
        <v>170</v>
      </c>
      <c r="K63" s="110">
        <v>3</v>
      </c>
      <c r="L63" s="110">
        <v>3</v>
      </c>
      <c r="M63" s="110">
        <v>1</v>
      </c>
      <c r="N63" s="110">
        <v>3</v>
      </c>
      <c r="O63" s="110">
        <v>3</v>
      </c>
      <c r="P63" s="110">
        <v>5</v>
      </c>
      <c r="Q63" s="110">
        <v>3</v>
      </c>
      <c r="R63" s="110">
        <v>3</v>
      </c>
      <c r="S63" s="110" t="s">
        <v>77</v>
      </c>
      <c r="T63" s="110" t="s">
        <v>77</v>
      </c>
    </row>
    <row r="64" spans="1:26" s="153" customFormat="1" ht="12.75" customHeight="1" thickBot="1">
      <c r="A64" s="116" t="s">
        <v>130</v>
      </c>
      <c r="B64" s="117" t="s">
        <v>77</v>
      </c>
      <c r="C64" s="117">
        <v>9</v>
      </c>
      <c r="D64" s="117">
        <v>19</v>
      </c>
      <c r="E64" s="117">
        <v>29</v>
      </c>
      <c r="F64" s="117">
        <v>14</v>
      </c>
      <c r="G64" s="117">
        <v>20</v>
      </c>
      <c r="H64" s="117">
        <v>20</v>
      </c>
      <c r="I64" s="117">
        <v>49</v>
      </c>
      <c r="J64" s="117" t="s">
        <v>170</v>
      </c>
      <c r="K64" s="117">
        <v>19</v>
      </c>
      <c r="L64" s="117">
        <v>1900</v>
      </c>
      <c r="M64" s="117">
        <v>25</v>
      </c>
      <c r="N64" s="117">
        <v>50</v>
      </c>
      <c r="O64" s="117">
        <v>19</v>
      </c>
      <c r="P64" s="117">
        <v>44</v>
      </c>
      <c r="Q64" s="117">
        <v>1900</v>
      </c>
      <c r="R64" s="117">
        <v>700</v>
      </c>
      <c r="S64" s="117"/>
      <c r="T64" s="117" t="s">
        <v>77</v>
      </c>
      <c r="U64" s="157"/>
      <c r="V64" s="157"/>
      <c r="W64" s="157"/>
    </row>
    <row r="65" spans="1:26" s="151" customFormat="1" ht="15.75" customHeight="1" thickTop="1">
      <c r="A65" s="89" t="s">
        <v>177</v>
      </c>
      <c r="B65" s="90" t="s">
        <v>77</v>
      </c>
      <c r="C65" s="90">
        <f>(C64*'Currency Conversions'!C9)/C63</f>
        <v>0.18</v>
      </c>
      <c r="D65" s="90">
        <f>(D64*'Currency Conversions'!D9)/D63</f>
        <v>0.84444444444444444</v>
      </c>
      <c r="E65" s="90">
        <f>(E64*'Currency Conversions'!$E$9)/E63</f>
        <v>1.288888888888889</v>
      </c>
      <c r="F65" s="90">
        <f>(F64*'Currency Conversions'!F9)/F63</f>
        <v>1.8666666666666667</v>
      </c>
      <c r="G65" s="90">
        <f>(G64*'Currency Conversions'!G9)/G63</f>
        <v>0.26666666666666666</v>
      </c>
      <c r="H65" s="90">
        <f>(H64*'Currency Conversions'!H9)/H63</f>
        <v>0.26666666666666666</v>
      </c>
      <c r="I65" s="90">
        <f>(I64*'Currency Conversions'!I9)/I63</f>
        <v>1.6333333333333335</v>
      </c>
      <c r="J65" s="90"/>
      <c r="K65" s="90">
        <f>(K64*'Currency Conversions'!K9)/K63</f>
        <v>0.63333333333333341</v>
      </c>
      <c r="L65" s="90">
        <f>(L64*'Currency Conversions'!L9)/L63</f>
        <v>0.63333333333333341</v>
      </c>
      <c r="M65" s="90">
        <f>(M64*'Currency Conversions'!M9)/M63</f>
        <v>1</v>
      </c>
      <c r="N65" s="90">
        <f>(N64*'Currency Conversions'!N9)/N63</f>
        <v>0.66666666666666663</v>
      </c>
      <c r="O65" s="90">
        <f>(O64*'Currency Conversions'!O9)/O63</f>
        <v>0.63333333333333341</v>
      </c>
      <c r="P65" s="90">
        <f>(P64*'Currency Conversions'!P9)/P63</f>
        <v>0.88000000000000012</v>
      </c>
      <c r="Q65" s="90">
        <f>(Q64*'Currency Conversions'!Q9)/Q63</f>
        <v>0.63333333333333341</v>
      </c>
      <c r="R65" s="90">
        <f>(R64*'Currency Conversions'!R9)/R63</f>
        <v>0.23333333333333336</v>
      </c>
      <c r="S65" s="90" t="s">
        <v>77</v>
      </c>
      <c r="T65" s="90" t="s">
        <v>77</v>
      </c>
      <c r="U65" s="156"/>
      <c r="V65" s="156"/>
      <c r="W65" s="156"/>
      <c r="X65" s="156"/>
      <c r="Y65" s="156"/>
      <c r="Z65" s="156"/>
    </row>
    <row r="66" spans="1:26" s="151" customFormat="1" ht="12.75" customHeight="1">
      <c r="A66" s="148"/>
      <c r="E66" s="148"/>
      <c r="I66" s="148"/>
      <c r="O66" s="148"/>
      <c r="P66" s="148"/>
      <c r="R66" s="148"/>
      <c r="S66" s="148"/>
    </row>
    <row r="67" spans="1:26" s="151" customFormat="1" ht="12.75" customHeight="1">
      <c r="A67" s="148" t="s">
        <v>181</v>
      </c>
      <c r="B67" s="149" t="s">
        <v>77</v>
      </c>
      <c r="C67" s="149" t="s">
        <v>77</v>
      </c>
      <c r="D67" s="149" t="s">
        <v>182</v>
      </c>
      <c r="E67" s="149" t="s">
        <v>183</v>
      </c>
      <c r="F67" s="149" t="s">
        <v>166</v>
      </c>
      <c r="G67" s="149" t="s">
        <v>184</v>
      </c>
      <c r="H67" s="149" t="s">
        <v>184</v>
      </c>
      <c r="I67" s="149" t="s">
        <v>185</v>
      </c>
      <c r="J67" s="149" t="s">
        <v>77</v>
      </c>
      <c r="K67" s="149" t="s">
        <v>186</v>
      </c>
      <c r="L67" s="149" t="s">
        <v>142</v>
      </c>
      <c r="M67" s="149" t="s">
        <v>77</v>
      </c>
      <c r="N67" s="149" t="s">
        <v>187</v>
      </c>
      <c r="O67" s="149" t="s">
        <v>188</v>
      </c>
      <c r="P67" s="149" t="s">
        <v>189</v>
      </c>
      <c r="Q67" s="149" t="s">
        <v>142</v>
      </c>
      <c r="R67" s="149" t="s">
        <v>77</v>
      </c>
      <c r="S67" s="149" t="s">
        <v>77</v>
      </c>
      <c r="T67" s="149" t="s">
        <v>77</v>
      </c>
    </row>
    <row r="68" spans="1:26" s="151" customFormat="1" ht="12.75" customHeight="1">
      <c r="A68" s="148" t="s">
        <v>129</v>
      </c>
      <c r="B68" s="110" t="s">
        <v>77</v>
      </c>
      <c r="C68" s="110" t="s">
        <v>77</v>
      </c>
      <c r="D68" s="110">
        <v>3</v>
      </c>
      <c r="E68" s="110">
        <v>3</v>
      </c>
      <c r="F68" s="110">
        <v>3</v>
      </c>
      <c r="G68" s="110">
        <v>3</v>
      </c>
      <c r="H68" s="110">
        <v>3</v>
      </c>
      <c r="I68" s="110">
        <v>1</v>
      </c>
      <c r="J68" s="110" t="s">
        <v>77</v>
      </c>
      <c r="K68" s="110">
        <v>3</v>
      </c>
      <c r="L68" s="110">
        <v>1</v>
      </c>
      <c r="M68" s="110" t="s">
        <v>77</v>
      </c>
      <c r="N68" s="110">
        <v>3</v>
      </c>
      <c r="O68" s="110">
        <v>1</v>
      </c>
      <c r="P68" s="110">
        <v>5</v>
      </c>
      <c r="Q68" s="110">
        <v>1</v>
      </c>
      <c r="R68" s="110" t="s">
        <v>77</v>
      </c>
      <c r="S68" s="110" t="s">
        <v>77</v>
      </c>
      <c r="T68" s="110" t="s">
        <v>77</v>
      </c>
    </row>
    <row r="69" spans="1:26" s="153" customFormat="1" ht="12.75" customHeight="1" thickBot="1">
      <c r="A69" s="116" t="s">
        <v>130</v>
      </c>
      <c r="B69" s="117" t="s">
        <v>77</v>
      </c>
      <c r="C69" s="117" t="s">
        <v>77</v>
      </c>
      <c r="D69" s="117">
        <v>39</v>
      </c>
      <c r="E69" s="117">
        <v>39</v>
      </c>
      <c r="F69" s="117">
        <v>19</v>
      </c>
      <c r="G69" s="117">
        <v>70</v>
      </c>
      <c r="H69" s="117">
        <v>70</v>
      </c>
      <c r="I69" s="117">
        <v>8</v>
      </c>
      <c r="J69" s="117" t="s">
        <v>77</v>
      </c>
      <c r="K69" s="117">
        <v>19</v>
      </c>
      <c r="L69" s="117">
        <v>500</v>
      </c>
      <c r="M69" s="117" t="s">
        <v>77</v>
      </c>
      <c r="N69" s="117">
        <v>75</v>
      </c>
      <c r="O69" s="117">
        <v>7</v>
      </c>
      <c r="P69" s="117">
        <v>63</v>
      </c>
      <c r="Q69" s="117">
        <v>900</v>
      </c>
      <c r="R69" s="117" t="s">
        <v>77</v>
      </c>
      <c r="S69" s="117"/>
      <c r="T69" s="117" t="s">
        <v>77</v>
      </c>
      <c r="U69" s="157"/>
      <c r="V69" s="157"/>
      <c r="W69" s="157"/>
    </row>
    <row r="70" spans="1:26" s="151" customFormat="1" ht="15.75" customHeight="1" thickTop="1">
      <c r="A70" s="89" t="s">
        <v>191</v>
      </c>
      <c r="B70" s="90" t="s">
        <v>77</v>
      </c>
      <c r="C70" s="90" t="s">
        <v>77</v>
      </c>
      <c r="D70" s="90">
        <f>(D69*'Currency Conversions'!D9)/D68</f>
        <v>1.7333333333333334</v>
      </c>
      <c r="E70" s="90">
        <f>(E69*'Currency Conversions'!$E$9)/E68</f>
        <v>1.7333333333333334</v>
      </c>
      <c r="F70" s="90">
        <f>(F69*'Currency Conversions'!F9)/F68</f>
        <v>0.84444444444444444</v>
      </c>
      <c r="G70" s="90">
        <f>(G69*'Currency Conversions'!G9)/G68</f>
        <v>0.93333333333333346</v>
      </c>
      <c r="H70" s="90">
        <f>(H69*'Currency Conversions'!H9)/H68</f>
        <v>0.93333333333333346</v>
      </c>
      <c r="I70" s="90">
        <f>(I69*'Currency Conversions'!I9)/I68</f>
        <v>0.8</v>
      </c>
      <c r="J70" s="90" t="s">
        <v>77</v>
      </c>
      <c r="K70" s="90">
        <f>(K69*'Currency Conversions'!K9)/K68</f>
        <v>0.63333333333333341</v>
      </c>
      <c r="L70" s="90">
        <f>(L69*'Currency Conversions'!L9)/L68</f>
        <v>0.5</v>
      </c>
      <c r="M70" s="90" t="s">
        <v>77</v>
      </c>
      <c r="N70" s="90">
        <f>(N69*'Currency Conversions'!N9)/N68</f>
        <v>1</v>
      </c>
      <c r="O70" s="90">
        <f>(O69*'Currency Conversions'!O9)/O68</f>
        <v>0.70000000000000007</v>
      </c>
      <c r="P70" s="90">
        <f>(P69*'Currency Conversions'!P9)/P68</f>
        <v>1.2600000000000002</v>
      </c>
      <c r="Q70" s="90">
        <f>(Q69*'Currency Conversions'!Q9)/Q68</f>
        <v>0.9</v>
      </c>
      <c r="R70" s="90" t="s">
        <v>77</v>
      </c>
      <c r="S70" s="90" t="s">
        <v>77</v>
      </c>
      <c r="T70" s="90" t="s">
        <v>77</v>
      </c>
      <c r="U70" s="156"/>
      <c r="V70" s="156"/>
      <c r="W70" s="156"/>
      <c r="X70" s="156"/>
      <c r="Y70" s="156"/>
      <c r="Z70" s="156"/>
    </row>
    <row r="71" spans="1:26" s="151" customFormat="1" ht="12.75" customHeight="1">
      <c r="A71" s="148"/>
      <c r="B71" s="155"/>
      <c r="C71" s="155"/>
      <c r="I71" s="148"/>
      <c r="J71" s="155"/>
      <c r="L71" s="155"/>
      <c r="M71" s="155"/>
      <c r="O71" s="148"/>
      <c r="P71" s="148"/>
      <c r="R71" s="148"/>
      <c r="S71" s="148"/>
      <c r="T71" s="155"/>
    </row>
    <row r="72" spans="1:26" s="151" customFormat="1" ht="12.75" customHeight="1">
      <c r="A72" s="148" t="s">
        <v>199</v>
      </c>
      <c r="B72" s="149" t="s">
        <v>77</v>
      </c>
      <c r="C72" s="149" t="s">
        <v>77</v>
      </c>
      <c r="D72" s="149" t="s">
        <v>200</v>
      </c>
      <c r="E72" s="149" t="s">
        <v>201</v>
      </c>
      <c r="F72" s="149" t="s">
        <v>202</v>
      </c>
      <c r="G72" s="149" t="s">
        <v>121</v>
      </c>
      <c r="H72" s="149" t="s">
        <v>121</v>
      </c>
      <c r="I72" s="149" t="s">
        <v>203</v>
      </c>
      <c r="J72" s="149" t="s">
        <v>77</v>
      </c>
      <c r="K72" s="149" t="s">
        <v>142</v>
      </c>
      <c r="L72" s="149" t="s">
        <v>77</v>
      </c>
      <c r="M72" s="149" t="s">
        <v>77</v>
      </c>
      <c r="N72" s="149" t="s">
        <v>204</v>
      </c>
      <c r="O72" s="149" t="s">
        <v>142</v>
      </c>
      <c r="P72" s="149" t="s">
        <v>77</v>
      </c>
      <c r="Q72" s="149" t="s">
        <v>77</v>
      </c>
      <c r="R72" s="149" t="s">
        <v>77</v>
      </c>
      <c r="S72" s="149" t="s">
        <v>77</v>
      </c>
      <c r="T72" s="149" t="s">
        <v>77</v>
      </c>
    </row>
    <row r="73" spans="1:26" s="151" customFormat="1" ht="12.75" customHeight="1">
      <c r="A73" s="148" t="s">
        <v>129</v>
      </c>
      <c r="B73" s="110" t="s">
        <v>77</v>
      </c>
      <c r="C73" s="110" t="s">
        <v>77</v>
      </c>
      <c r="D73" s="110">
        <v>3</v>
      </c>
      <c r="E73" s="110">
        <v>3</v>
      </c>
      <c r="F73" s="110">
        <v>1</v>
      </c>
      <c r="G73" s="110">
        <v>3</v>
      </c>
      <c r="H73" s="110">
        <v>3</v>
      </c>
      <c r="I73" s="110">
        <v>3</v>
      </c>
      <c r="J73" s="110" t="s">
        <v>77</v>
      </c>
      <c r="K73" s="110">
        <v>1</v>
      </c>
      <c r="L73" s="110" t="s">
        <v>77</v>
      </c>
      <c r="M73" s="110" t="s">
        <v>77</v>
      </c>
      <c r="N73" s="110">
        <v>3</v>
      </c>
      <c r="O73" s="110">
        <v>1</v>
      </c>
      <c r="P73" s="110" t="s">
        <v>77</v>
      </c>
      <c r="Q73" s="110" t="s">
        <v>77</v>
      </c>
      <c r="R73" s="110" t="s">
        <v>77</v>
      </c>
      <c r="S73" s="110" t="s">
        <v>77</v>
      </c>
      <c r="T73" s="110" t="s">
        <v>77</v>
      </c>
    </row>
    <row r="74" spans="1:26" s="153" customFormat="1" ht="12.75" customHeight="1" thickBot="1">
      <c r="A74" s="116" t="s">
        <v>130</v>
      </c>
      <c r="B74" s="117" t="s">
        <v>77</v>
      </c>
      <c r="C74" s="117" t="s">
        <v>77</v>
      </c>
      <c r="D74" s="117">
        <v>39</v>
      </c>
      <c r="E74" s="117">
        <v>19</v>
      </c>
      <c r="F74" s="117">
        <v>19</v>
      </c>
      <c r="G74" s="117">
        <v>60</v>
      </c>
      <c r="H74" s="117">
        <v>60</v>
      </c>
      <c r="I74" s="117">
        <v>72</v>
      </c>
      <c r="J74" s="117" t="s">
        <v>77</v>
      </c>
      <c r="K74" s="117">
        <v>9</v>
      </c>
      <c r="L74" s="117" t="s">
        <v>77</v>
      </c>
      <c r="M74" s="117" t="s">
        <v>77</v>
      </c>
      <c r="N74" s="117">
        <v>100</v>
      </c>
      <c r="O74" s="117">
        <v>6</v>
      </c>
      <c r="P74" s="117" t="s">
        <v>77</v>
      </c>
      <c r="Q74" s="117" t="s">
        <v>77</v>
      </c>
      <c r="R74" s="117" t="s">
        <v>77</v>
      </c>
      <c r="S74" s="117" t="s">
        <v>77</v>
      </c>
      <c r="T74" s="117" t="s">
        <v>77</v>
      </c>
      <c r="U74" s="157"/>
      <c r="V74" s="157"/>
      <c r="W74" s="157"/>
    </row>
    <row r="75" spans="1:26" s="151" customFormat="1" ht="15.75" customHeight="1" thickTop="1">
      <c r="A75" s="89" t="s">
        <v>205</v>
      </c>
      <c r="B75" s="90" t="s">
        <v>77</v>
      </c>
      <c r="C75" s="90" t="s">
        <v>77</v>
      </c>
      <c r="D75" s="90">
        <f>(D74*'Currency Conversions'!D9)/D73</f>
        <v>1.7333333333333334</v>
      </c>
      <c r="E75" s="90">
        <f>(E74*'Currency Conversions'!$E$9)/E73</f>
        <v>0.84444444444444444</v>
      </c>
      <c r="F75" s="90">
        <f>(F74*'Currency Conversions'!F9)/F73</f>
        <v>2.5333333333333332</v>
      </c>
      <c r="G75" s="90">
        <f>(G74*'Currency Conversions'!G9)/G73</f>
        <v>0.79999999999999993</v>
      </c>
      <c r="H75" s="90">
        <f>(H74*'Currency Conversions'!H9)/H73</f>
        <v>0.79999999999999993</v>
      </c>
      <c r="I75" s="90">
        <f>(I74*'Currency Conversions'!I9)/I73</f>
        <v>2.4</v>
      </c>
      <c r="J75" s="90" t="s">
        <v>77</v>
      </c>
      <c r="K75" s="90">
        <f>(K74*'Currency Conversions'!K9)/K73</f>
        <v>0.9</v>
      </c>
      <c r="L75" s="90" t="s">
        <v>77</v>
      </c>
      <c r="M75" s="90" t="s">
        <v>77</v>
      </c>
      <c r="N75" s="90">
        <f>(N74*'Currency Conversions'!N9)/N73</f>
        <v>1.3333333333333333</v>
      </c>
      <c r="O75" s="90">
        <f>(O74*'Currency Conversions'!O9)/O73</f>
        <v>0.60000000000000009</v>
      </c>
      <c r="P75" s="90" t="s">
        <v>77</v>
      </c>
      <c r="Q75" s="90" t="s">
        <v>77</v>
      </c>
      <c r="R75" s="90" t="s">
        <v>77</v>
      </c>
      <c r="S75" s="90" t="s">
        <v>77</v>
      </c>
      <c r="T75" s="90" t="s">
        <v>77</v>
      </c>
      <c r="U75" s="156"/>
      <c r="V75" s="156"/>
      <c r="W75" s="156"/>
      <c r="X75" s="156"/>
      <c r="Y75" s="156"/>
      <c r="Z75" s="156"/>
    </row>
    <row r="76" spans="1:26" s="147" customFormat="1" ht="12.75" customHeight="1" thickBot="1">
      <c r="A76" s="158"/>
      <c r="I76" s="158"/>
      <c r="O76" s="158"/>
      <c r="P76" s="158"/>
      <c r="R76" s="158"/>
      <c r="S76" s="158"/>
    </row>
    <row r="77" spans="1:26" s="114" customFormat="1" ht="20" customHeight="1" thickBot="1">
      <c r="A77" s="111" t="s">
        <v>207</v>
      </c>
      <c r="B77" s="112" t="str">
        <f t="shared" ref="B77:T77" si="10">IFERROR(AVERAGE(B50,B55,B60,B65,B75),"N/A")</f>
        <v>N/A</v>
      </c>
      <c r="C77" s="112">
        <f t="shared" si="10"/>
        <v>0.45666666666666672</v>
      </c>
      <c r="D77" s="112">
        <f t="shared" si="10"/>
        <v>1.0222222222222221</v>
      </c>
      <c r="E77" s="112">
        <f t="shared" si="10"/>
        <v>0.84444444444444444</v>
      </c>
      <c r="F77" s="112">
        <f t="shared" si="10"/>
        <v>1.4577777777777778</v>
      </c>
      <c r="G77" s="112">
        <f t="shared" si="10"/>
        <v>0.81333333333333324</v>
      </c>
      <c r="H77" s="112">
        <f t="shared" si="10"/>
        <v>0.81333333333333324</v>
      </c>
      <c r="I77" s="112">
        <f t="shared" si="10"/>
        <v>1.1266666666666665</v>
      </c>
      <c r="J77" s="112">
        <f t="shared" si="10"/>
        <v>0.56666666666666676</v>
      </c>
      <c r="K77" s="112">
        <f t="shared" si="10"/>
        <v>0.58000000000000007</v>
      </c>
      <c r="L77" s="112">
        <f t="shared" si="10"/>
        <v>0.50000000000000011</v>
      </c>
      <c r="M77" s="112">
        <f t="shared" si="10"/>
        <v>0.98333333333333339</v>
      </c>
      <c r="N77" s="112">
        <f t="shared" si="10"/>
        <v>0.8</v>
      </c>
      <c r="O77" s="112">
        <f t="shared" si="10"/>
        <v>0.49333333333333335</v>
      </c>
      <c r="P77" s="112">
        <f t="shared" si="10"/>
        <v>0.54</v>
      </c>
      <c r="Q77" s="112">
        <f t="shared" si="10"/>
        <v>0.55000000000000004</v>
      </c>
      <c r="R77" s="112">
        <f t="shared" si="10"/>
        <v>0.25833333333333336</v>
      </c>
      <c r="S77" s="112">
        <f t="shared" si="10"/>
        <v>0.25</v>
      </c>
      <c r="T77" s="112">
        <f t="shared" si="10"/>
        <v>1.4189999999999998</v>
      </c>
      <c r="U77" s="113"/>
      <c r="V77" s="113"/>
      <c r="W77" s="113"/>
    </row>
    <row r="78" spans="1:26" s="91" customFormat="1" ht="50" customHeight="1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</row>
    <row r="79" spans="1:26" s="175" customFormat="1" ht="165" customHeight="1">
      <c r="A79" s="173" t="s">
        <v>208</v>
      </c>
      <c r="B79" s="174" t="s">
        <v>209</v>
      </c>
      <c r="C79" s="174"/>
      <c r="D79" s="174" t="s">
        <v>210</v>
      </c>
      <c r="E79" s="174"/>
      <c r="F79" s="174"/>
      <c r="G79" s="174"/>
      <c r="H79" s="174"/>
      <c r="I79" s="174" t="s">
        <v>211</v>
      </c>
      <c r="J79" s="174"/>
      <c r="K79" s="174" t="s">
        <v>212</v>
      </c>
      <c r="L79" s="174" t="s">
        <v>213</v>
      </c>
      <c r="M79" s="174"/>
      <c r="N79" s="174" t="s">
        <v>214</v>
      </c>
      <c r="O79" s="174" t="s">
        <v>215</v>
      </c>
      <c r="P79" s="174" t="s">
        <v>216</v>
      </c>
      <c r="Q79" s="174" t="s">
        <v>217</v>
      </c>
      <c r="R79" s="174"/>
      <c r="S79" s="174" t="s">
        <v>218</v>
      </c>
      <c r="T79" s="174" t="s">
        <v>219</v>
      </c>
      <c r="U79" s="174"/>
      <c r="V79" s="174"/>
      <c r="W79" s="174"/>
      <c r="X79" s="174"/>
      <c r="Y79" s="174"/>
      <c r="Z79" s="174"/>
    </row>
    <row r="80" spans="1:26" ht="12.75" customHeight="1"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</row>
    <row r="81" spans="2:20" ht="12.75" customHeight="1"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</row>
    <row r="82" spans="2:20" ht="12.75" customHeight="1"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</row>
    <row r="83" spans="2:20" ht="12.75" customHeight="1">
      <c r="B83" s="72"/>
      <c r="C83" s="72"/>
      <c r="D83" s="72"/>
      <c r="E83" s="74">
        <f>SUM(E60,E65,E50,E70,E55,E65)</f>
        <v>6.3999999999999995</v>
      </c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</row>
    <row r="84" spans="2:20" ht="12.75" customHeight="1"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</row>
    <row r="85" spans="2:20" ht="12.75" customHeight="1"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</row>
    <row r="86" spans="2:20" ht="12.75" customHeight="1"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</row>
    <row r="87" spans="2:20" ht="12.75" customHeight="1"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</row>
    <row r="88" spans="2:20" ht="12.75" customHeight="1"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</row>
    <row r="89" spans="2:20" ht="12.75" customHeight="1"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</row>
    <row r="90" spans="2:20" ht="12.75" customHeight="1"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</row>
    <row r="91" spans="2:20" ht="12.75" customHeight="1"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</row>
    <row r="92" spans="2:20" ht="12.75" customHeight="1"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</row>
    <row r="93" spans="2:20" ht="12.75" customHeight="1"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</row>
    <row r="94" spans="2:20" ht="12.75" customHeight="1"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</row>
    <row r="95" spans="2:20" ht="12.75" customHeight="1"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</row>
    <row r="96" spans="2:20" ht="12.75" customHeight="1"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</row>
    <row r="97" spans="2:20" ht="12.75" customHeight="1"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</row>
    <row r="98" spans="2:20" ht="12.75" customHeight="1"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</row>
    <row r="99" spans="2:20" ht="12.75" customHeight="1"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</row>
    <row r="100" spans="2:20" ht="12.75" customHeight="1"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</row>
    <row r="101" spans="2:20" ht="12.75" customHeight="1"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</row>
    <row r="102" spans="2:20" ht="12.75" customHeight="1"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</row>
    <row r="103" spans="2:20" ht="12.75" customHeight="1"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</row>
    <row r="104" spans="2:20" ht="12.75" customHeight="1"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</row>
    <row r="105" spans="2:20" ht="12.75" customHeight="1"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</row>
    <row r="106" spans="2:20" ht="12.75" customHeight="1"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</row>
    <row r="107" spans="2:20" ht="12.75" customHeight="1"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</row>
    <row r="108" spans="2:20" ht="12.75" customHeight="1"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</row>
    <row r="109" spans="2:20" ht="12.75" customHeight="1"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</row>
    <row r="110" spans="2:20" ht="12.75" customHeight="1"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</row>
    <row r="111" spans="2:20" ht="12.75" customHeight="1"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</row>
    <row r="112" spans="2:20" ht="12.75" customHeight="1"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</row>
    <row r="113" spans="2:20" ht="12.75" customHeight="1"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</row>
    <row r="114" spans="2:20" ht="12.75" customHeight="1"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</row>
    <row r="115" spans="2:20" ht="12.75" customHeight="1"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</row>
    <row r="116" spans="2:20" ht="12.75" customHeight="1"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</row>
    <row r="117" spans="2:20" ht="12.75" customHeight="1"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</row>
    <row r="118" spans="2:20" ht="12.75" customHeight="1"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</row>
    <row r="119" spans="2:20" ht="12.75" customHeight="1"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</row>
    <row r="120" spans="2:20" ht="12.75" customHeight="1"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</row>
    <row r="121" spans="2:20" ht="12.75" customHeight="1"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</row>
    <row r="122" spans="2:20" ht="12.75" customHeight="1"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</row>
    <row r="123" spans="2:20" ht="12.75" customHeight="1"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</row>
    <row r="124" spans="2:20" ht="12.75" customHeight="1"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</row>
    <row r="125" spans="2:20" ht="12.75" customHeight="1"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</row>
    <row r="126" spans="2:20" ht="12.75" customHeight="1"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</row>
    <row r="127" spans="2:20" ht="12.75" customHeight="1"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</row>
    <row r="128" spans="2:20" ht="12.75" customHeight="1"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</row>
    <row r="129" spans="2:20" ht="12.75" customHeight="1"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</row>
    <row r="130" spans="2:20" ht="12.75" customHeight="1"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</row>
    <row r="131" spans="2:20" ht="12.75" customHeight="1"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</row>
    <row r="132" spans="2:20" ht="12.75" customHeight="1"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</row>
    <row r="133" spans="2:20" ht="12.75" customHeight="1"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</row>
    <row r="134" spans="2:20" ht="12.75" customHeight="1"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</row>
    <row r="135" spans="2:20" ht="12.75" customHeight="1"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</row>
    <row r="136" spans="2:20" ht="12.75" customHeight="1"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</row>
    <row r="137" spans="2:20" ht="12.75" customHeight="1"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</row>
    <row r="138" spans="2:20" ht="12.75" customHeight="1"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</row>
    <row r="139" spans="2:20" ht="12.75" customHeight="1"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</row>
    <row r="140" spans="2:20" ht="12.75" customHeight="1"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</row>
    <row r="141" spans="2:20" ht="12.75" customHeight="1"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</row>
    <row r="142" spans="2:20" ht="12.75" customHeight="1"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</row>
    <row r="143" spans="2:20" ht="12.75" customHeight="1"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</row>
    <row r="144" spans="2:20" ht="12.75" customHeight="1"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</row>
    <row r="145" spans="2:20" ht="12.75" customHeight="1"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</row>
    <row r="146" spans="2:20" ht="12.75" customHeight="1"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</row>
    <row r="147" spans="2:20" ht="12.75" customHeight="1"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</row>
    <row r="148" spans="2:20" ht="12.75" customHeight="1"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</row>
    <row r="149" spans="2:20" ht="12.75" customHeight="1"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</row>
    <row r="150" spans="2:20" ht="12.75" customHeight="1"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</row>
    <row r="151" spans="2:20" ht="12.75" customHeight="1"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</row>
    <row r="152" spans="2:20" ht="12.75" customHeight="1"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</row>
    <row r="153" spans="2:20" ht="12.75" customHeight="1"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</row>
    <row r="154" spans="2:20" ht="12.75" customHeight="1"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</row>
    <row r="155" spans="2:20" ht="12.75" customHeight="1"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</row>
    <row r="156" spans="2:20" ht="12.75" customHeight="1"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</row>
    <row r="157" spans="2:20" ht="12.75" customHeight="1"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</row>
    <row r="158" spans="2:20" ht="12.75" customHeight="1"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</row>
    <row r="159" spans="2:20" ht="12.75" customHeight="1"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</row>
    <row r="160" spans="2:20" ht="12.75" customHeight="1"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</row>
    <row r="161" spans="2:20" ht="12.75" customHeight="1"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</row>
    <row r="162" spans="2:20" ht="12.75" customHeight="1"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</row>
    <row r="163" spans="2:20" ht="12.75" customHeight="1"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</row>
    <row r="164" spans="2:20" ht="12.75" customHeight="1"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</row>
    <row r="165" spans="2:20" ht="12.75" customHeight="1"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</row>
    <row r="166" spans="2:20" ht="12.75" customHeight="1"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</row>
    <row r="167" spans="2:20" ht="12.75" customHeight="1"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</row>
    <row r="168" spans="2:20" ht="12.75" customHeight="1"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</row>
    <row r="169" spans="2:20" ht="12.75" customHeight="1"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</row>
    <row r="170" spans="2:20" ht="12.75" customHeight="1"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</row>
    <row r="171" spans="2:20" ht="12.75" customHeight="1"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</row>
    <row r="172" spans="2:20" ht="12.75" customHeight="1"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</row>
    <row r="173" spans="2:20" ht="12.75" customHeight="1"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</row>
    <row r="174" spans="2:20" ht="12.75" customHeight="1"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</row>
    <row r="175" spans="2:20" ht="12.75" customHeight="1"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</row>
    <row r="176" spans="2:20" ht="12.75" customHeight="1"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</row>
    <row r="177" spans="2:20" ht="12.75" customHeight="1"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</row>
    <row r="178" spans="2:20" ht="12.75" customHeight="1"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</row>
    <row r="179" spans="2:20" ht="12.75" customHeight="1"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</row>
    <row r="180" spans="2:20" ht="12.75" customHeight="1"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</row>
    <row r="181" spans="2:20" ht="12.75" customHeight="1"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</row>
    <row r="182" spans="2:20" ht="12.75" customHeight="1"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</row>
    <row r="183" spans="2:20" ht="12.75" customHeight="1"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</row>
    <row r="184" spans="2:20" ht="12.75" customHeight="1"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</row>
    <row r="185" spans="2:20" ht="12.75" customHeight="1"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</row>
    <row r="186" spans="2:20" ht="12.75" customHeight="1"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</row>
    <row r="187" spans="2:20" ht="12.75" customHeight="1"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</row>
    <row r="188" spans="2:20" ht="12.75" customHeight="1"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</row>
    <row r="189" spans="2:20" ht="12.75" customHeight="1"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</row>
    <row r="190" spans="2:20" ht="12.75" customHeight="1"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</row>
    <row r="191" spans="2:20" ht="12.75" customHeight="1"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</row>
    <row r="192" spans="2:20" ht="12.75" customHeight="1"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</row>
    <row r="193" spans="2:20" ht="12.75" customHeight="1"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</row>
    <row r="194" spans="2:20" ht="12.75" customHeight="1"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</row>
    <row r="195" spans="2:20" ht="12.75" customHeight="1"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</row>
    <row r="196" spans="2:20" ht="12.75" customHeight="1"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</row>
    <row r="197" spans="2:20" ht="12.75" customHeight="1"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</row>
    <row r="198" spans="2:20" ht="12.75" customHeight="1"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</row>
    <row r="199" spans="2:20" ht="12.75" customHeight="1"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</row>
    <row r="200" spans="2:20" ht="12.75" customHeight="1"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</row>
    <row r="201" spans="2:20" ht="12.75" customHeight="1"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</row>
    <row r="202" spans="2:20" ht="12.75" customHeight="1"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</row>
    <row r="203" spans="2:20" ht="12.75" customHeight="1"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</row>
    <row r="204" spans="2:20" ht="12.75" customHeight="1"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</row>
    <row r="205" spans="2:20" ht="12.75" customHeight="1"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</row>
    <row r="206" spans="2:20" ht="12.75" customHeight="1"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</row>
    <row r="207" spans="2:20" ht="12.75" customHeight="1"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</row>
    <row r="208" spans="2:20" ht="12.75" customHeight="1"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</row>
    <row r="209" spans="2:20" ht="12.75" customHeight="1"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</row>
    <row r="210" spans="2:20" ht="12.75" customHeight="1"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</row>
    <row r="211" spans="2:20" ht="12.75" customHeight="1"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</row>
    <row r="212" spans="2:20" ht="12.75" customHeight="1"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</row>
    <row r="213" spans="2:20" ht="12.75" customHeight="1"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</row>
    <row r="214" spans="2:20" ht="12.75" customHeight="1"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</row>
    <row r="215" spans="2:20" ht="12.75" customHeight="1"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</row>
    <row r="216" spans="2:20" ht="12.75" customHeight="1"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</row>
    <row r="217" spans="2:20" ht="12.75" customHeight="1"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</row>
    <row r="218" spans="2:20" ht="12.75" customHeight="1"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</row>
    <row r="219" spans="2:20" ht="12.75" customHeight="1"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</row>
    <row r="220" spans="2:20" ht="12.75" customHeight="1"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</row>
    <row r="221" spans="2:20" ht="12.75" customHeight="1"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</row>
    <row r="222" spans="2:20" ht="12.75" customHeight="1"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</row>
    <row r="223" spans="2:20" ht="12.75" customHeight="1"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</row>
    <row r="224" spans="2:20" ht="12.75" customHeight="1"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</row>
    <row r="225" spans="2:20" ht="12.75" customHeight="1"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</row>
    <row r="226" spans="2:20" ht="12.75" customHeight="1"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</row>
    <row r="227" spans="2:20" ht="12.75" customHeight="1"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</row>
    <row r="228" spans="2:20" ht="12.75" customHeight="1"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</row>
    <row r="229" spans="2:20" ht="12.75" customHeight="1"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</row>
    <row r="230" spans="2:20" ht="12.75" customHeight="1"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</row>
    <row r="231" spans="2:20" ht="12.75" customHeight="1"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</row>
    <row r="232" spans="2:20" ht="12.75" customHeight="1"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</row>
    <row r="233" spans="2:20" ht="12.75" customHeight="1"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</row>
    <row r="234" spans="2:20" ht="12.75" customHeight="1"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</row>
    <row r="235" spans="2:20" ht="12.75" customHeight="1"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</row>
    <row r="236" spans="2:20" ht="12.75" customHeight="1"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</row>
    <row r="237" spans="2:20" ht="12.75" customHeight="1"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</row>
    <row r="238" spans="2:20" ht="12.75" customHeight="1"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</row>
    <row r="239" spans="2:20" ht="12.75" customHeight="1"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</row>
    <row r="240" spans="2:20" ht="12.75" customHeight="1"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</row>
    <row r="241" spans="2:20" ht="12.75" customHeight="1"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</row>
    <row r="242" spans="2:20" ht="12.75" customHeight="1"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</row>
    <row r="243" spans="2:20" ht="12.75" customHeight="1"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</row>
    <row r="244" spans="2:20" ht="12.75" customHeight="1"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</row>
    <row r="245" spans="2:20" ht="12.75" customHeight="1"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</row>
    <row r="246" spans="2:20" ht="12.75" customHeight="1"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</row>
    <row r="247" spans="2:20" ht="12.75" customHeight="1"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</row>
    <row r="248" spans="2:20" ht="12.75" customHeight="1"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</row>
    <row r="249" spans="2:20" ht="12.75" customHeight="1"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</row>
    <row r="250" spans="2:20" ht="12.75" customHeight="1"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</row>
    <row r="251" spans="2:20" ht="12.75" customHeight="1"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</row>
    <row r="252" spans="2:20" ht="12.75" customHeight="1"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</row>
    <row r="253" spans="2:20" ht="12.75" customHeight="1"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</row>
    <row r="254" spans="2:20" ht="12.75" customHeight="1"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</row>
    <row r="255" spans="2:20" ht="12.75" customHeight="1"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</row>
    <row r="256" spans="2:20" ht="12.75" customHeight="1"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</row>
    <row r="257" spans="2:20" ht="12.75" customHeight="1"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</row>
    <row r="258" spans="2:20" ht="12.75" customHeight="1"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</row>
    <row r="259" spans="2:20" ht="12.75" customHeight="1"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</row>
    <row r="260" spans="2:20" ht="12.75" customHeight="1"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</row>
    <row r="261" spans="2:20" ht="12.75" customHeight="1"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</row>
    <row r="262" spans="2:20" ht="12.75" customHeight="1"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</row>
    <row r="263" spans="2:20" ht="12.75" customHeight="1"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</row>
    <row r="264" spans="2:20" ht="12.75" customHeight="1"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</row>
    <row r="265" spans="2:20" ht="12.75" customHeight="1"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</row>
    <row r="266" spans="2:20" ht="12.75" customHeight="1"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</row>
    <row r="267" spans="2:20" ht="12.75" customHeight="1"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</row>
    <row r="268" spans="2:20" ht="12.75" customHeight="1"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</row>
    <row r="269" spans="2:20" ht="12.75" customHeight="1"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</row>
    <row r="270" spans="2:20" ht="12.75" customHeight="1"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</row>
    <row r="271" spans="2:20" ht="12.75" customHeight="1"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</row>
    <row r="272" spans="2:20" ht="12.75" customHeight="1"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</row>
    <row r="273" spans="2:20" ht="12.75" customHeight="1"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</row>
    <row r="274" spans="2:20" ht="12.75" customHeight="1"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</row>
    <row r="275" spans="2:20" ht="12.75" customHeight="1"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</row>
    <row r="276" spans="2:20" ht="12.75" customHeight="1"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</row>
    <row r="277" spans="2:20" ht="12.75" customHeight="1"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</row>
    <row r="278" spans="2:20" ht="12.75" customHeight="1"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</row>
    <row r="279" spans="2:20" ht="12.75" customHeight="1"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</row>
    <row r="280" spans="2:20" ht="12.75" customHeight="1"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</row>
    <row r="281" spans="2:20" ht="12.75" customHeight="1"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</row>
    <row r="282" spans="2:20" ht="12.75" customHeight="1"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</row>
    <row r="283" spans="2:20" ht="12.75" customHeight="1"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</row>
    <row r="284" spans="2:20" ht="12.75" customHeight="1"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</row>
    <row r="285" spans="2:20" ht="12.75" customHeight="1"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</row>
    <row r="286" spans="2:20" ht="12.75" customHeight="1"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</row>
    <row r="287" spans="2:20" ht="12.75" customHeight="1"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</row>
    <row r="288" spans="2:20" ht="12.75" customHeight="1"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</row>
    <row r="289" spans="2:20" ht="12.75" customHeight="1"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</row>
    <row r="290" spans="2:20" ht="12.75" customHeight="1"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</row>
    <row r="291" spans="2:20" ht="12.75" customHeight="1"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</row>
    <row r="292" spans="2:20" ht="12.75" customHeight="1"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</row>
    <row r="293" spans="2:20" ht="12.75" customHeight="1"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</row>
    <row r="294" spans="2:20" ht="12.75" customHeight="1"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</row>
    <row r="295" spans="2:20" ht="12.75" customHeight="1"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</row>
    <row r="296" spans="2:20" ht="12.75" customHeight="1"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</row>
    <row r="297" spans="2:20" ht="12.75" customHeight="1"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</row>
    <row r="298" spans="2:20" ht="12.75" customHeight="1"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</row>
    <row r="299" spans="2:20" ht="12.75" customHeight="1"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</row>
    <row r="300" spans="2:20" ht="12.75" customHeight="1"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</row>
    <row r="301" spans="2:20" ht="12.75" customHeight="1"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</row>
    <row r="302" spans="2:20" ht="12.75" customHeight="1"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</row>
    <row r="303" spans="2:20" ht="12.75" customHeight="1"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</row>
    <row r="304" spans="2:20" ht="12.75" customHeight="1"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</row>
    <row r="305" spans="2:20" ht="12.75" customHeight="1"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</row>
    <row r="306" spans="2:20" ht="12.75" customHeight="1"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</row>
    <row r="307" spans="2:20" ht="12.75" customHeight="1"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</row>
    <row r="308" spans="2:20" ht="12.75" customHeight="1"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</row>
    <row r="309" spans="2:20" ht="12.75" customHeight="1"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</row>
    <row r="310" spans="2:20" ht="12.75" customHeight="1"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</row>
    <row r="311" spans="2:20" ht="12.75" customHeight="1"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</row>
    <row r="312" spans="2:20" ht="12.75" customHeight="1"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</row>
    <row r="313" spans="2:20" ht="12.75" customHeight="1"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</row>
    <row r="314" spans="2:20" ht="12.75" customHeight="1"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</row>
    <row r="315" spans="2:20" ht="12.75" customHeight="1"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</row>
    <row r="316" spans="2:20" ht="12.75" customHeight="1"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</row>
    <row r="317" spans="2:20" ht="12.75" customHeight="1"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</row>
    <row r="318" spans="2:20" ht="12.75" customHeight="1"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</row>
    <row r="319" spans="2:20" ht="12.75" customHeight="1"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</row>
    <row r="320" spans="2:20" ht="12.75" customHeight="1"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</row>
    <row r="321" spans="2:20" ht="12.75" customHeight="1"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</row>
    <row r="322" spans="2:20" ht="12.75" customHeight="1"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</row>
    <row r="323" spans="2:20" ht="12.75" customHeight="1"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</row>
    <row r="324" spans="2:20" ht="12.75" customHeight="1"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</row>
    <row r="325" spans="2:20" ht="12.75" customHeight="1"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</row>
    <row r="326" spans="2:20" ht="12.75" customHeight="1"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</row>
    <row r="327" spans="2:20" ht="12.75" customHeight="1"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</row>
    <row r="328" spans="2:20" ht="12.75" customHeight="1"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</row>
    <row r="329" spans="2:20" ht="12.75" customHeight="1"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</row>
    <row r="330" spans="2:20" ht="12.75" customHeight="1"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</row>
    <row r="331" spans="2:20" ht="12.75" customHeight="1"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</row>
    <row r="332" spans="2:20" ht="12.75" customHeight="1"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</row>
    <row r="333" spans="2:20" ht="12.75" customHeight="1"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</row>
    <row r="334" spans="2:20" ht="12.75" customHeight="1"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</row>
    <row r="335" spans="2:20" ht="12.75" customHeight="1"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</row>
    <row r="336" spans="2:20" ht="12.75" customHeight="1"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</row>
    <row r="337" spans="2:20" ht="12.75" customHeight="1"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</row>
    <row r="338" spans="2:20" ht="12.75" customHeight="1"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</row>
    <row r="339" spans="2:20" ht="12.75" customHeight="1"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</row>
    <row r="340" spans="2:20" ht="12.75" customHeight="1"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</row>
    <row r="341" spans="2:20" ht="12.75" customHeight="1"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</row>
    <row r="342" spans="2:20" ht="12.75" customHeight="1"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</row>
    <row r="343" spans="2:20" ht="12.75" customHeight="1"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</row>
    <row r="344" spans="2:20" ht="12.75" customHeight="1"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</row>
    <row r="345" spans="2:20" ht="12.75" customHeight="1"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</row>
    <row r="346" spans="2:20" ht="12.75" customHeight="1"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</row>
    <row r="347" spans="2:20" ht="12.75" customHeight="1"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</row>
    <row r="348" spans="2:20" ht="12.75" customHeight="1"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</row>
    <row r="349" spans="2:20" ht="12.75" customHeight="1"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</row>
    <row r="350" spans="2:20" ht="12.75" customHeight="1"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</row>
    <row r="351" spans="2:20" ht="12.75" customHeight="1"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</row>
    <row r="352" spans="2:20" ht="12.75" customHeight="1"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</row>
    <row r="353" spans="2:20" ht="12.75" customHeight="1"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</row>
    <row r="354" spans="2:20" ht="12.75" customHeight="1"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</row>
    <row r="355" spans="2:20" ht="12.75" customHeight="1"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</row>
    <row r="356" spans="2:20" ht="12.75" customHeight="1"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</row>
    <row r="357" spans="2:20" ht="12.75" customHeight="1"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</row>
    <row r="358" spans="2:20" ht="12.75" customHeight="1"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</row>
    <row r="359" spans="2:20" ht="12.75" customHeight="1"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</row>
    <row r="360" spans="2:20" ht="12.75" customHeight="1"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</row>
    <row r="361" spans="2:20" ht="12.75" customHeight="1"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</row>
    <row r="362" spans="2:20" ht="12.75" customHeight="1"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</row>
    <row r="363" spans="2:20" ht="12.75" customHeight="1"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</row>
    <row r="364" spans="2:20" ht="12.75" customHeight="1"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</row>
    <row r="365" spans="2:20" ht="12.75" customHeight="1"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</row>
    <row r="366" spans="2:20" ht="12.75" customHeight="1"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</row>
    <row r="367" spans="2:20" ht="12.75" customHeight="1"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</row>
    <row r="368" spans="2:20" ht="12.75" customHeight="1"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</row>
    <row r="369" spans="2:20" ht="12.75" customHeight="1"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</row>
    <row r="370" spans="2:20" ht="12.75" customHeight="1"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</row>
    <row r="371" spans="2:20" ht="12.75" customHeight="1"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</row>
    <row r="372" spans="2:20" ht="12.75" customHeight="1"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</row>
    <row r="373" spans="2:20" ht="12.75" customHeight="1"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</row>
    <row r="374" spans="2:20" ht="12.75" customHeight="1"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</row>
    <row r="375" spans="2:20" ht="12.75" customHeight="1"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</row>
    <row r="376" spans="2:20" ht="12.75" customHeight="1"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</row>
    <row r="377" spans="2:20" ht="12.75" customHeight="1"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</row>
    <row r="378" spans="2:20" ht="12.75" customHeight="1"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</row>
    <row r="379" spans="2:20" ht="12.75" customHeight="1"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</row>
    <row r="380" spans="2:20" ht="12.75" customHeight="1"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</row>
    <row r="381" spans="2:20" ht="12.75" customHeight="1"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</row>
    <row r="382" spans="2:20" ht="12.75" customHeight="1"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</row>
    <row r="383" spans="2:20" ht="12.75" customHeight="1"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</row>
    <row r="384" spans="2:20" ht="12.75" customHeight="1"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</row>
    <row r="385" spans="2:20" ht="12.75" customHeight="1"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</row>
    <row r="386" spans="2:20" ht="12.75" customHeight="1"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</row>
    <row r="387" spans="2:20" ht="12.75" customHeight="1"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</row>
    <row r="388" spans="2:20" ht="12.75" customHeight="1"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</row>
    <row r="389" spans="2:20" ht="12.75" customHeight="1"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</row>
    <row r="390" spans="2:20" ht="12.75" customHeight="1"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</row>
    <row r="391" spans="2:20" ht="12.75" customHeight="1"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</row>
    <row r="392" spans="2:20" ht="12.75" customHeight="1"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</row>
    <row r="393" spans="2:20" ht="12.75" customHeight="1"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</row>
    <row r="394" spans="2:20" ht="12.75" customHeight="1"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</row>
    <row r="395" spans="2:20" ht="12.75" customHeight="1"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</row>
    <row r="396" spans="2:20" ht="12.75" customHeight="1"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</row>
    <row r="397" spans="2:20" ht="12.75" customHeight="1"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</row>
    <row r="398" spans="2:20" ht="12.75" customHeight="1"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</row>
    <row r="399" spans="2:20" ht="12.75" customHeight="1"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</row>
    <row r="400" spans="2:20" ht="12.75" customHeight="1"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</row>
    <row r="401" spans="2:20" ht="12.75" customHeight="1"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</row>
    <row r="402" spans="2:20" ht="12.75" customHeight="1"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</row>
    <row r="403" spans="2:20" ht="12.75" customHeight="1"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</row>
    <row r="404" spans="2:20" ht="12.75" customHeight="1"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</row>
    <row r="405" spans="2:20" ht="12.75" customHeight="1"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</row>
    <row r="406" spans="2:20" ht="12.75" customHeight="1"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</row>
    <row r="407" spans="2:20" ht="12.75" customHeight="1"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</row>
    <row r="408" spans="2:20" ht="12.75" customHeight="1"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</row>
    <row r="409" spans="2:20" ht="12.75" customHeight="1"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</row>
    <row r="410" spans="2:20" ht="12.75" customHeight="1"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</row>
    <row r="411" spans="2:20" ht="12.75" customHeight="1"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</row>
    <row r="412" spans="2:20" ht="12.75" customHeight="1"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</row>
    <row r="413" spans="2:20" ht="12.75" customHeight="1"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</row>
    <row r="414" spans="2:20" ht="12.75" customHeight="1"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</row>
    <row r="415" spans="2:20" ht="12.75" customHeight="1"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</row>
    <row r="416" spans="2:20" ht="12.75" customHeight="1"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</row>
    <row r="417" spans="2:20" ht="12.75" customHeight="1"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</row>
    <row r="418" spans="2:20" ht="12.75" customHeight="1"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</row>
    <row r="419" spans="2:20" ht="12.75" customHeight="1"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</row>
    <row r="420" spans="2:20" ht="12.75" customHeight="1"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</row>
    <row r="421" spans="2:20" ht="12.75" customHeight="1"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</row>
    <row r="422" spans="2:20" ht="12.75" customHeight="1"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</row>
    <row r="423" spans="2:20" ht="12.75" customHeight="1"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</row>
    <row r="424" spans="2:20" ht="12.75" customHeight="1"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</row>
    <row r="425" spans="2:20" ht="12.75" customHeight="1"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</row>
    <row r="426" spans="2:20" ht="12.75" customHeight="1"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</row>
    <row r="427" spans="2:20" ht="12.75" customHeight="1"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</row>
    <row r="428" spans="2:20" ht="12.75" customHeight="1"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</row>
    <row r="429" spans="2:20" ht="12.75" customHeight="1"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</row>
    <row r="430" spans="2:20" ht="12.75" customHeight="1"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</row>
    <row r="431" spans="2:20" ht="12.75" customHeight="1"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</row>
    <row r="432" spans="2:20" ht="12.75" customHeight="1"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</row>
    <row r="433" spans="2:20" ht="12.75" customHeight="1"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</row>
    <row r="434" spans="2:20" ht="12.75" customHeight="1"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</row>
    <row r="435" spans="2:20" ht="12.75" customHeight="1"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</row>
    <row r="436" spans="2:20" ht="12.75" customHeight="1"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</row>
    <row r="437" spans="2:20" ht="12.75" customHeight="1"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</row>
    <row r="438" spans="2:20" ht="12.75" customHeight="1"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</row>
    <row r="439" spans="2:20" ht="12.75" customHeight="1">
      <c r="B439" s="72"/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</row>
    <row r="440" spans="2:20" ht="12.75" customHeight="1"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</row>
    <row r="441" spans="2:20" ht="12.75" customHeight="1"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</row>
    <row r="442" spans="2:20" ht="12.75" customHeight="1"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</row>
    <row r="443" spans="2:20" ht="12.75" customHeight="1"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</row>
    <row r="444" spans="2:20" ht="12.75" customHeight="1"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</row>
    <row r="445" spans="2:20" ht="12.75" customHeight="1"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</row>
    <row r="446" spans="2:20" ht="12.75" customHeight="1"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</row>
    <row r="447" spans="2:20" ht="12.75" customHeight="1"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</row>
    <row r="448" spans="2:20" ht="12.75" customHeight="1"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</row>
    <row r="449" spans="2:20" ht="12.75" customHeight="1"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</row>
    <row r="450" spans="2:20" ht="12.75" customHeight="1"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</row>
    <row r="451" spans="2:20" ht="12.75" customHeight="1"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</row>
    <row r="452" spans="2:20" ht="12.75" customHeight="1"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</row>
    <row r="453" spans="2:20" ht="12.75" customHeight="1"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</row>
    <row r="454" spans="2:20" ht="12.75" customHeight="1"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</row>
    <row r="455" spans="2:20" ht="12.75" customHeight="1"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</row>
    <row r="456" spans="2:20" ht="12.75" customHeight="1"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</row>
    <row r="457" spans="2:20" ht="12.75" customHeight="1"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</row>
    <row r="458" spans="2:20" ht="12.75" customHeight="1"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</row>
    <row r="459" spans="2:20" ht="12.75" customHeight="1"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</row>
    <row r="460" spans="2:20" ht="12.75" customHeight="1"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</row>
    <row r="461" spans="2:20" ht="12.75" customHeight="1"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</row>
    <row r="462" spans="2:20" ht="12.75" customHeight="1"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</row>
    <row r="463" spans="2:20" ht="12.75" customHeight="1"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</row>
    <row r="464" spans="2:20" ht="12.75" customHeight="1"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</row>
    <row r="465" spans="2:20" ht="12.75" customHeight="1"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</row>
    <row r="466" spans="2:20" ht="12.75" customHeight="1"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</row>
    <row r="467" spans="2:20" ht="12.75" customHeight="1"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</row>
    <row r="468" spans="2:20" ht="12.75" customHeight="1"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</row>
    <row r="469" spans="2:20" ht="12.75" customHeight="1"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</row>
    <row r="470" spans="2:20" ht="12.75" customHeight="1"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</row>
    <row r="471" spans="2:20" ht="12.75" customHeight="1"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</row>
    <row r="472" spans="2:20" ht="12.75" customHeight="1"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</row>
    <row r="473" spans="2:20" ht="12.75" customHeight="1"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</row>
    <row r="474" spans="2:20" ht="12.75" customHeight="1"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</row>
    <row r="475" spans="2:20" ht="12.75" customHeight="1"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</row>
    <row r="476" spans="2:20" ht="12.75" customHeight="1"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</row>
    <row r="477" spans="2:20" ht="12.75" customHeight="1"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</row>
    <row r="478" spans="2:20" ht="12.75" customHeight="1"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</row>
    <row r="479" spans="2:20" ht="12.75" customHeight="1"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</row>
    <row r="480" spans="2:20" ht="12.75" customHeight="1"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</row>
    <row r="481" spans="2:20" ht="12.75" customHeight="1"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</row>
    <row r="482" spans="2:20" ht="12.75" customHeight="1"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</row>
    <row r="483" spans="2:20" ht="12.75" customHeight="1"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</row>
    <row r="484" spans="2:20" ht="12.75" customHeight="1"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</row>
    <row r="485" spans="2:20" ht="12.75" customHeight="1"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</row>
    <row r="486" spans="2:20" ht="12.75" customHeight="1"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</row>
    <row r="487" spans="2:20" ht="12.75" customHeight="1"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</row>
    <row r="488" spans="2:20" ht="12.75" customHeight="1"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</row>
    <row r="489" spans="2:20" ht="12.75" customHeight="1"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</row>
    <row r="490" spans="2:20" ht="12.75" customHeight="1"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</row>
    <row r="491" spans="2:20" ht="12.75" customHeight="1"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</row>
    <row r="492" spans="2:20" ht="12.75" customHeight="1"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</row>
    <row r="493" spans="2:20" ht="12.75" customHeight="1"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</row>
    <row r="494" spans="2:20" ht="12.75" customHeight="1"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</row>
    <row r="495" spans="2:20" ht="12.75" customHeight="1"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</row>
    <row r="496" spans="2:20" ht="12.75" customHeight="1"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</row>
    <row r="497" spans="2:20" ht="12.75" customHeight="1"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</row>
    <row r="498" spans="2:20" ht="12.75" customHeight="1"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</row>
    <row r="499" spans="2:20" ht="12.75" customHeight="1"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</row>
    <row r="500" spans="2:20" ht="12.75" customHeight="1"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</row>
    <row r="501" spans="2:20" ht="12.75" customHeight="1"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</row>
    <row r="502" spans="2:20" ht="12.75" customHeight="1"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</row>
    <row r="503" spans="2:20" ht="12.75" customHeight="1"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</row>
    <row r="504" spans="2:20" ht="12.75" customHeight="1"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</row>
    <row r="505" spans="2:20" ht="12.75" customHeight="1"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</row>
    <row r="506" spans="2:20" ht="12.75" customHeight="1"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</row>
    <row r="507" spans="2:20" ht="12.75" customHeight="1"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</row>
    <row r="508" spans="2:20" ht="12.75" customHeight="1"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</row>
    <row r="509" spans="2:20" ht="12.75" customHeight="1"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</row>
    <row r="510" spans="2:20" ht="12.75" customHeight="1"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</row>
    <row r="511" spans="2:20" ht="12.75" customHeight="1"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</row>
    <row r="512" spans="2:20" ht="12.75" customHeight="1"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</row>
    <row r="513" spans="2:20" ht="12.75" customHeight="1"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</row>
    <row r="514" spans="2:20" ht="12.75" customHeight="1"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</row>
    <row r="515" spans="2:20" ht="12.75" customHeight="1"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</row>
    <row r="516" spans="2:20" ht="12.75" customHeight="1"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</row>
    <row r="517" spans="2:20" ht="12.75" customHeight="1"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</row>
    <row r="518" spans="2:20" ht="12.75" customHeight="1"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</row>
    <row r="519" spans="2:20" ht="12.75" customHeight="1"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</row>
    <row r="520" spans="2:20" ht="12.75" customHeight="1"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</row>
    <row r="521" spans="2:20" ht="12.75" customHeight="1"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</row>
    <row r="522" spans="2:20" ht="12.75" customHeight="1"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</row>
    <row r="523" spans="2:20" ht="12.75" customHeight="1"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</row>
    <row r="524" spans="2:20" ht="12.75" customHeight="1">
      <c r="B524" s="72"/>
      <c r="C524" s="72"/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</row>
    <row r="525" spans="2:20" ht="12.75" customHeight="1"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</row>
    <row r="526" spans="2:20" ht="12.75" customHeight="1">
      <c r="B526" s="72"/>
      <c r="C526" s="72"/>
      <c r="D526" s="72"/>
      <c r="E526" s="72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</row>
    <row r="527" spans="2:20" ht="12.75" customHeight="1"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</row>
    <row r="528" spans="2:20" ht="12.75" customHeight="1"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</row>
    <row r="529" spans="2:20" ht="12.75" customHeight="1"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</row>
    <row r="530" spans="2:20" ht="12.75" customHeight="1"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</row>
    <row r="531" spans="2:20" ht="12.75" customHeight="1">
      <c r="B531" s="72"/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</row>
    <row r="532" spans="2:20" ht="12.75" customHeight="1">
      <c r="B532" s="72"/>
      <c r="C532" s="72"/>
      <c r="D532" s="72"/>
      <c r="E532" s="72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</row>
    <row r="533" spans="2:20" ht="12.75" customHeight="1">
      <c r="B533" s="72"/>
      <c r="C533" s="72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</row>
    <row r="534" spans="2:20" ht="12.75" customHeight="1"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</row>
    <row r="535" spans="2:20" ht="12.75" customHeight="1"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</row>
    <row r="536" spans="2:20" ht="12.75" customHeight="1">
      <c r="B536" s="72"/>
      <c r="C536" s="72"/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</row>
    <row r="537" spans="2:20" ht="12.75" customHeight="1"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</row>
    <row r="538" spans="2:20" ht="12.75" customHeight="1"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</row>
    <row r="539" spans="2:20" ht="12.75" customHeight="1"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</row>
    <row r="540" spans="2:20" ht="12.75" customHeight="1"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</row>
    <row r="541" spans="2:20" ht="12.75" customHeight="1">
      <c r="B541" s="72"/>
      <c r="C541" s="72"/>
      <c r="D541" s="72"/>
      <c r="E541" s="72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</row>
    <row r="542" spans="2:20" ht="12.75" customHeight="1"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</row>
    <row r="543" spans="2:20" ht="12.75" customHeight="1"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</row>
    <row r="544" spans="2:20" ht="12.75" customHeight="1">
      <c r="B544" s="72"/>
      <c r="C544" s="72"/>
      <c r="D544" s="72"/>
      <c r="E544" s="72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</row>
    <row r="545" spans="2:20" ht="12.75" customHeight="1"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</row>
    <row r="546" spans="2:20" ht="12.75" customHeight="1">
      <c r="B546" s="72"/>
      <c r="C546" s="72"/>
      <c r="D546" s="72"/>
      <c r="E546" s="72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</row>
    <row r="547" spans="2:20" ht="12.75" customHeight="1"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</row>
    <row r="548" spans="2:20" ht="12.75" customHeight="1">
      <c r="B548" s="72"/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</row>
    <row r="549" spans="2:20" ht="12.75" customHeight="1">
      <c r="B549" s="72"/>
      <c r="C549" s="72"/>
      <c r="D549" s="72"/>
      <c r="E549" s="72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</row>
    <row r="550" spans="2:20" ht="12.75" customHeight="1">
      <c r="B550" s="72"/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</row>
    <row r="551" spans="2:20" ht="12.75" customHeight="1">
      <c r="B551" s="72"/>
      <c r="C551" s="72"/>
      <c r="D551" s="72"/>
      <c r="E551" s="72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</row>
    <row r="552" spans="2:20" ht="12.75" customHeight="1">
      <c r="B552" s="72"/>
      <c r="C552" s="72"/>
      <c r="D552" s="72"/>
      <c r="E552" s="72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</row>
    <row r="553" spans="2:20" ht="12.75" customHeight="1">
      <c r="B553" s="72"/>
      <c r="C553" s="72"/>
      <c r="D553" s="72"/>
      <c r="E553" s="72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</row>
    <row r="554" spans="2:20" ht="12.75" customHeight="1">
      <c r="B554" s="72"/>
      <c r="C554" s="72"/>
      <c r="D554" s="72"/>
      <c r="E554" s="72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</row>
    <row r="555" spans="2:20" ht="12.75" customHeight="1">
      <c r="B555" s="72"/>
      <c r="C555" s="72"/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</row>
    <row r="556" spans="2:20" ht="12.75" customHeight="1"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</row>
    <row r="557" spans="2:20" ht="12.75" customHeight="1">
      <c r="B557" s="72"/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</row>
    <row r="558" spans="2:20" ht="12.75" customHeight="1">
      <c r="B558" s="72"/>
      <c r="C558" s="72"/>
      <c r="D558" s="72"/>
      <c r="E558" s="72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</row>
    <row r="559" spans="2:20" ht="12.75" customHeight="1">
      <c r="B559" s="72"/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</row>
    <row r="560" spans="2:20" ht="12.75" customHeight="1">
      <c r="B560" s="72"/>
      <c r="C560" s="72"/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</row>
    <row r="561" spans="2:20" ht="12.75" customHeight="1">
      <c r="B561" s="72"/>
      <c r="C561" s="72"/>
      <c r="D561" s="72"/>
      <c r="E561" s="72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</row>
    <row r="562" spans="2:20" ht="12.75" customHeight="1">
      <c r="B562" s="72"/>
      <c r="C562" s="72"/>
      <c r="D562" s="72"/>
      <c r="E562" s="72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</row>
    <row r="563" spans="2:20" ht="12.75" customHeight="1">
      <c r="B563" s="72"/>
      <c r="C563" s="72"/>
      <c r="D563" s="72"/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</row>
    <row r="564" spans="2:20" ht="12.75" customHeight="1">
      <c r="B564" s="72"/>
      <c r="C564" s="72"/>
      <c r="D564" s="72"/>
      <c r="E564" s="72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</row>
    <row r="565" spans="2:20" ht="12.75" customHeight="1">
      <c r="B565" s="72"/>
      <c r="C565" s="72"/>
      <c r="D565" s="72"/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</row>
    <row r="566" spans="2:20" ht="12.75" customHeight="1">
      <c r="B566" s="72"/>
      <c r="C566" s="72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</row>
    <row r="567" spans="2:20" ht="12.75" customHeight="1">
      <c r="B567" s="72"/>
      <c r="C567" s="72"/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</row>
    <row r="568" spans="2:20" ht="12.75" customHeight="1">
      <c r="B568" s="72"/>
      <c r="C568" s="72"/>
      <c r="D568" s="72"/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</row>
    <row r="569" spans="2:20" ht="12.75" customHeight="1">
      <c r="B569" s="72"/>
      <c r="C569" s="72"/>
      <c r="D569" s="72"/>
      <c r="E569" s="72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</row>
    <row r="570" spans="2:20" ht="12.75" customHeight="1">
      <c r="B570" s="72"/>
      <c r="C570" s="72"/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</row>
    <row r="571" spans="2:20" ht="12.75" customHeight="1">
      <c r="B571" s="72"/>
      <c r="C571" s="72"/>
      <c r="D571" s="72"/>
      <c r="E571" s="72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</row>
    <row r="572" spans="2:20" ht="12.75" customHeight="1">
      <c r="B572" s="72"/>
      <c r="C572" s="72"/>
      <c r="D572" s="72"/>
      <c r="E572" s="72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</row>
    <row r="573" spans="2:20" ht="12.75" customHeight="1">
      <c r="B573" s="72"/>
      <c r="C573" s="72"/>
      <c r="D573" s="72"/>
      <c r="E573" s="72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</row>
    <row r="574" spans="2:20" ht="12.75" customHeight="1">
      <c r="B574" s="72"/>
      <c r="C574" s="72"/>
      <c r="D574" s="72"/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</row>
    <row r="575" spans="2:20" ht="12.75" customHeight="1">
      <c r="B575" s="72"/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</row>
    <row r="576" spans="2:20" ht="12.75" customHeight="1">
      <c r="B576" s="72"/>
      <c r="C576" s="72"/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</row>
    <row r="577" spans="2:20" ht="12.75" customHeight="1">
      <c r="B577" s="72"/>
      <c r="C577" s="72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</row>
    <row r="578" spans="2:20" ht="12.75" customHeight="1">
      <c r="B578" s="72"/>
      <c r="C578" s="72"/>
      <c r="D578" s="72"/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</row>
    <row r="579" spans="2:20" ht="12.75" customHeight="1">
      <c r="B579" s="72"/>
      <c r="C579" s="72"/>
      <c r="D579" s="72"/>
      <c r="E579" s="72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</row>
    <row r="580" spans="2:20" ht="12.75" customHeight="1">
      <c r="B580" s="72"/>
      <c r="C580" s="72"/>
      <c r="D580" s="72"/>
      <c r="E580" s="72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</row>
    <row r="581" spans="2:20" ht="12.75" customHeight="1">
      <c r="B581" s="72"/>
      <c r="C581" s="72"/>
      <c r="D581" s="72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</row>
    <row r="582" spans="2:20" ht="12.75" customHeight="1">
      <c r="B582" s="72"/>
      <c r="C582" s="72"/>
      <c r="D582" s="72"/>
      <c r="E582" s="72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</row>
    <row r="583" spans="2:20" ht="12.75" customHeight="1">
      <c r="B583" s="72"/>
      <c r="C583" s="72"/>
      <c r="D583" s="72"/>
      <c r="E583" s="72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</row>
    <row r="584" spans="2:20" ht="12.75" customHeight="1">
      <c r="B584" s="72"/>
      <c r="C584" s="72"/>
      <c r="D584" s="72"/>
      <c r="E584" s="72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</row>
    <row r="585" spans="2:20" ht="12.75" customHeight="1">
      <c r="B585" s="72"/>
      <c r="C585" s="72"/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</row>
    <row r="586" spans="2:20" ht="12.75" customHeight="1">
      <c r="B586" s="72"/>
      <c r="C586" s="72"/>
      <c r="D586" s="72"/>
      <c r="E586" s="72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</row>
    <row r="587" spans="2:20" ht="12.75" customHeight="1">
      <c r="B587" s="72"/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</row>
    <row r="588" spans="2:20" ht="12.75" customHeight="1">
      <c r="B588" s="72"/>
      <c r="C588" s="72"/>
      <c r="D588" s="72"/>
      <c r="E588" s="72"/>
      <c r="F588" s="72"/>
      <c r="G588" s="72"/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</row>
    <row r="589" spans="2:20" ht="12.75" customHeight="1">
      <c r="B589" s="72"/>
      <c r="C589" s="72"/>
      <c r="D589" s="72"/>
      <c r="E589" s="72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</row>
    <row r="590" spans="2:20" ht="12.75" customHeight="1">
      <c r="B590" s="72"/>
      <c r="C590" s="72"/>
      <c r="D590" s="72"/>
      <c r="E590" s="72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</row>
    <row r="591" spans="2:20" ht="12.75" customHeight="1">
      <c r="B591" s="72"/>
      <c r="C591" s="72"/>
      <c r="D591" s="72"/>
      <c r="E591" s="72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</row>
    <row r="592" spans="2:20" ht="12.75" customHeight="1">
      <c r="B592" s="72"/>
      <c r="C592" s="72"/>
      <c r="D592" s="72"/>
      <c r="E592" s="72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</row>
    <row r="593" spans="2:20" ht="12.75" customHeight="1">
      <c r="B593" s="72"/>
      <c r="C593" s="72"/>
      <c r="D593" s="72"/>
      <c r="E593" s="72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</row>
    <row r="594" spans="2:20" ht="12.75" customHeight="1">
      <c r="B594" s="72"/>
      <c r="C594" s="72"/>
      <c r="D594" s="72"/>
      <c r="E594" s="72"/>
      <c r="F594" s="72"/>
      <c r="G594" s="72"/>
      <c r="H594" s="72"/>
      <c r="I594" s="72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</row>
    <row r="595" spans="2:20" ht="12.75" customHeight="1">
      <c r="B595" s="72"/>
      <c r="C595" s="72"/>
      <c r="D595" s="72"/>
      <c r="E595" s="72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</row>
    <row r="596" spans="2:20" ht="12.75" customHeight="1">
      <c r="B596" s="72"/>
      <c r="C596" s="72"/>
      <c r="D596" s="72"/>
      <c r="E596" s="72"/>
      <c r="F596" s="72"/>
      <c r="G596" s="72"/>
      <c r="H596" s="72"/>
      <c r="I596" s="72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</row>
    <row r="597" spans="2:20" ht="12.75" customHeight="1">
      <c r="B597" s="72"/>
      <c r="C597" s="72"/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</row>
    <row r="598" spans="2:20" ht="12.75" customHeight="1">
      <c r="B598" s="72"/>
      <c r="C598" s="72"/>
      <c r="D598" s="72"/>
      <c r="E598" s="72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</row>
    <row r="599" spans="2:20" ht="12.75" customHeight="1">
      <c r="B599" s="72"/>
      <c r="C599" s="72"/>
      <c r="D599" s="72"/>
      <c r="E599" s="72"/>
      <c r="F599" s="72"/>
      <c r="G599" s="72"/>
      <c r="H599" s="72"/>
      <c r="I599" s="72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</row>
    <row r="600" spans="2:20" ht="12.75" customHeight="1">
      <c r="B600" s="72"/>
      <c r="C600" s="72"/>
      <c r="D600" s="72"/>
      <c r="E600" s="72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</row>
    <row r="601" spans="2:20" ht="12.75" customHeight="1">
      <c r="B601" s="72"/>
      <c r="C601" s="72"/>
      <c r="D601" s="72"/>
      <c r="E601" s="72"/>
      <c r="F601" s="72"/>
      <c r="G601" s="72"/>
      <c r="H601" s="72"/>
      <c r="I601" s="72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</row>
    <row r="602" spans="2:20" ht="12.75" customHeight="1">
      <c r="B602" s="72"/>
      <c r="C602" s="72"/>
      <c r="D602" s="72"/>
      <c r="E602" s="72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</row>
    <row r="603" spans="2:20" ht="12.75" customHeight="1">
      <c r="B603" s="72"/>
      <c r="C603" s="72"/>
      <c r="D603" s="72"/>
      <c r="E603" s="72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</row>
    <row r="604" spans="2:20" ht="12.75" customHeight="1">
      <c r="B604" s="72"/>
      <c r="C604" s="72"/>
      <c r="D604" s="72"/>
      <c r="E604" s="72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</row>
    <row r="605" spans="2:20" ht="12.75" customHeight="1">
      <c r="B605" s="72"/>
      <c r="C605" s="72"/>
      <c r="D605" s="72"/>
      <c r="E605" s="72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</row>
    <row r="606" spans="2:20" ht="12.75" customHeight="1">
      <c r="B606" s="72"/>
      <c r="C606" s="72"/>
      <c r="D606" s="72"/>
      <c r="E606" s="72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</row>
    <row r="607" spans="2:20" ht="12.75" customHeight="1">
      <c r="B607" s="72"/>
      <c r="C607" s="72"/>
      <c r="D607" s="72"/>
      <c r="E607" s="72"/>
      <c r="F607" s="72"/>
      <c r="G607" s="72"/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</row>
    <row r="608" spans="2:20" ht="12.75" customHeight="1">
      <c r="B608" s="72"/>
      <c r="C608" s="72"/>
      <c r="D608" s="72"/>
      <c r="E608" s="72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</row>
    <row r="609" spans="2:20" ht="12.75" customHeight="1">
      <c r="B609" s="72"/>
      <c r="C609" s="72"/>
      <c r="D609" s="72"/>
      <c r="E609" s="72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</row>
    <row r="610" spans="2:20" ht="12.75" customHeight="1">
      <c r="B610" s="72"/>
      <c r="C610" s="72"/>
      <c r="D610" s="72"/>
      <c r="E610" s="72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</row>
    <row r="611" spans="2:20" ht="12.75" customHeight="1">
      <c r="B611" s="72"/>
      <c r="C611" s="72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</row>
    <row r="612" spans="2:20" ht="12.75" customHeight="1">
      <c r="B612" s="72"/>
      <c r="C612" s="72"/>
      <c r="D612" s="72"/>
      <c r="E612" s="72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</row>
    <row r="613" spans="2:20" ht="12.75" customHeight="1">
      <c r="B613" s="72"/>
      <c r="C613" s="72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</row>
    <row r="614" spans="2:20" ht="12.75" customHeight="1">
      <c r="B614" s="72"/>
      <c r="C614" s="72"/>
      <c r="D614" s="72"/>
      <c r="E614" s="72"/>
      <c r="F614" s="72"/>
      <c r="G614" s="72"/>
      <c r="H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</row>
    <row r="615" spans="2:20" ht="12.75" customHeight="1">
      <c r="B615" s="72"/>
      <c r="C615" s="72"/>
      <c r="D615" s="72"/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</row>
    <row r="616" spans="2:20" ht="12.75" customHeight="1">
      <c r="B616" s="72"/>
      <c r="C616" s="72"/>
      <c r="D616" s="72"/>
      <c r="E616" s="72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</row>
    <row r="617" spans="2:20" ht="12.75" customHeight="1"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</row>
    <row r="618" spans="2:20" ht="12.75" customHeight="1">
      <c r="B618" s="72"/>
      <c r="C618" s="72"/>
      <c r="D618" s="72"/>
      <c r="E618" s="72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</row>
    <row r="619" spans="2:20" ht="12.75" customHeight="1">
      <c r="B619" s="72"/>
      <c r="C619" s="72"/>
      <c r="D619" s="72"/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</row>
    <row r="620" spans="2:20" ht="12.75" customHeight="1">
      <c r="B620" s="72"/>
      <c r="C620" s="72"/>
      <c r="D620" s="72"/>
      <c r="E620" s="72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</row>
    <row r="621" spans="2:20" ht="12.75" customHeight="1">
      <c r="B621" s="72"/>
      <c r="C621" s="72"/>
      <c r="D621" s="72"/>
      <c r="E621" s="72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</row>
    <row r="622" spans="2:20" ht="12.75" customHeight="1">
      <c r="B622" s="72"/>
      <c r="C622" s="72"/>
      <c r="D622" s="72"/>
      <c r="E622" s="72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</row>
    <row r="623" spans="2:20" ht="12.75" customHeight="1">
      <c r="B623" s="72"/>
      <c r="C623" s="72"/>
      <c r="D623" s="72"/>
      <c r="E623" s="72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</row>
    <row r="624" spans="2:20" ht="12.75" customHeight="1">
      <c r="B624" s="72"/>
      <c r="C624" s="72"/>
      <c r="D624" s="72"/>
      <c r="E624" s="72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</row>
    <row r="625" spans="2:20" ht="12.75" customHeight="1">
      <c r="B625" s="72"/>
      <c r="C625" s="72"/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</row>
    <row r="626" spans="2:20" ht="12.75" customHeight="1">
      <c r="B626" s="72"/>
      <c r="C626" s="72"/>
      <c r="D626" s="72"/>
      <c r="E626" s="72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</row>
    <row r="627" spans="2:20" ht="12.75" customHeight="1">
      <c r="B627" s="72"/>
      <c r="C627" s="72"/>
      <c r="D627" s="72"/>
      <c r="E627" s="72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</row>
    <row r="628" spans="2:20" ht="12.75" customHeight="1">
      <c r="B628" s="72"/>
      <c r="C628" s="72"/>
      <c r="D628" s="72"/>
      <c r="E628" s="72"/>
      <c r="F628" s="72"/>
      <c r="G628" s="72"/>
      <c r="H628" s="72"/>
      <c r="I628" s="72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</row>
    <row r="629" spans="2:20" ht="12.75" customHeight="1">
      <c r="B629" s="72"/>
      <c r="C629" s="72"/>
      <c r="D629" s="72"/>
      <c r="E629" s="72"/>
      <c r="F629" s="72"/>
      <c r="G629" s="72"/>
      <c r="H629" s="72"/>
      <c r="I629" s="72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</row>
    <row r="630" spans="2:20" ht="12.75" customHeight="1">
      <c r="B630" s="72"/>
      <c r="C630" s="72"/>
      <c r="D630" s="72"/>
      <c r="E630" s="72"/>
      <c r="F630" s="72"/>
      <c r="G630" s="72"/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</row>
    <row r="631" spans="2:20" ht="12.75" customHeight="1">
      <c r="B631" s="72"/>
      <c r="C631" s="72"/>
      <c r="D631" s="72"/>
      <c r="E631" s="72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</row>
    <row r="632" spans="2:20" ht="12.75" customHeight="1">
      <c r="B632" s="72"/>
      <c r="C632" s="72"/>
      <c r="D632" s="72"/>
      <c r="E632" s="72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</row>
    <row r="633" spans="2:20" ht="12.75" customHeight="1">
      <c r="B633" s="72"/>
      <c r="C633" s="72"/>
      <c r="D633" s="72"/>
      <c r="E633" s="72"/>
      <c r="F633" s="72"/>
      <c r="G633" s="72"/>
      <c r="H633" s="72"/>
      <c r="I633" s="72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</row>
    <row r="634" spans="2:20" ht="12.75" customHeight="1">
      <c r="B634" s="72"/>
      <c r="C634" s="72"/>
      <c r="D634" s="72"/>
      <c r="E634" s="72"/>
      <c r="F634" s="72"/>
      <c r="G634" s="72"/>
      <c r="H634" s="72"/>
      <c r="I634" s="72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</row>
    <row r="635" spans="2:20" ht="12.75" customHeight="1">
      <c r="B635" s="72"/>
      <c r="C635" s="72"/>
      <c r="D635" s="72"/>
      <c r="E635" s="72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</row>
    <row r="636" spans="2:20" ht="12.75" customHeight="1">
      <c r="B636" s="72"/>
      <c r="C636" s="72"/>
      <c r="D636" s="72"/>
      <c r="E636" s="72"/>
      <c r="F636" s="72"/>
      <c r="G636" s="72"/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</row>
    <row r="637" spans="2:20" ht="12.75" customHeight="1">
      <c r="B637" s="72"/>
      <c r="C637" s="72"/>
      <c r="D637" s="72"/>
      <c r="E637" s="72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</row>
    <row r="638" spans="2:20" ht="12.75" customHeight="1">
      <c r="B638" s="72"/>
      <c r="C638" s="72"/>
      <c r="D638" s="72"/>
      <c r="E638" s="72"/>
      <c r="F638" s="72"/>
      <c r="G638" s="72"/>
      <c r="H638" s="72"/>
      <c r="I638" s="72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</row>
    <row r="639" spans="2:20" ht="12.75" customHeight="1">
      <c r="B639" s="72"/>
      <c r="C639" s="72"/>
      <c r="D639" s="72"/>
      <c r="E639" s="72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</row>
    <row r="640" spans="2:20" ht="12.75" customHeight="1">
      <c r="B640" s="72"/>
      <c r="C640" s="72"/>
      <c r="D640" s="72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</row>
    <row r="641" spans="2:20" ht="12.75" customHeight="1">
      <c r="B641" s="72"/>
      <c r="C641" s="72"/>
      <c r="D641" s="72"/>
      <c r="E641" s="72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</row>
    <row r="642" spans="2:20" ht="12.75" customHeight="1">
      <c r="B642" s="72"/>
      <c r="C642" s="72"/>
      <c r="D642" s="72"/>
      <c r="E642" s="72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</row>
    <row r="643" spans="2:20" ht="12.75" customHeight="1">
      <c r="B643" s="72"/>
      <c r="C643" s="72"/>
      <c r="D643" s="72"/>
      <c r="E643" s="72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</row>
    <row r="644" spans="2:20" ht="12.75" customHeight="1">
      <c r="B644" s="72"/>
      <c r="C644" s="72"/>
      <c r="D644" s="72"/>
      <c r="E644" s="72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</row>
    <row r="645" spans="2:20" ht="12.75" customHeight="1">
      <c r="B645" s="72"/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</row>
    <row r="646" spans="2:20" ht="12.75" customHeight="1">
      <c r="B646" s="72"/>
      <c r="C646" s="72"/>
      <c r="D646" s="72"/>
      <c r="E646" s="72"/>
      <c r="F646" s="72"/>
      <c r="G646" s="72"/>
      <c r="H646" s="72"/>
      <c r="I646" s="72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</row>
    <row r="647" spans="2:20" ht="12.75" customHeight="1">
      <c r="B647" s="72"/>
      <c r="C647" s="72"/>
      <c r="D647" s="72"/>
      <c r="E647" s="72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</row>
    <row r="648" spans="2:20" ht="12.75" customHeight="1">
      <c r="B648" s="72"/>
      <c r="C648" s="72"/>
      <c r="D648" s="72"/>
      <c r="E648" s="72"/>
      <c r="F648" s="72"/>
      <c r="G648" s="72"/>
      <c r="H648" s="72"/>
      <c r="I648" s="72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</row>
    <row r="649" spans="2:20" ht="12.75" customHeight="1">
      <c r="B649" s="72"/>
      <c r="C649" s="72"/>
      <c r="D649" s="72"/>
      <c r="E649" s="72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</row>
    <row r="650" spans="2:20" ht="12.75" customHeight="1">
      <c r="B650" s="72"/>
      <c r="C650" s="72"/>
      <c r="D650" s="72"/>
      <c r="E650" s="72"/>
      <c r="F650" s="72"/>
      <c r="G650" s="72"/>
      <c r="H650" s="72"/>
      <c r="I650" s="72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</row>
    <row r="651" spans="2:20" ht="12.75" customHeight="1">
      <c r="B651" s="72"/>
      <c r="C651" s="72"/>
      <c r="D651" s="72"/>
      <c r="E651" s="72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</row>
    <row r="652" spans="2:20" ht="12.75" customHeight="1">
      <c r="B652" s="72"/>
      <c r="C652" s="72"/>
      <c r="D652" s="72"/>
      <c r="E652" s="72"/>
      <c r="F652" s="72"/>
      <c r="G652" s="72"/>
      <c r="H652" s="72"/>
      <c r="I652" s="72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</row>
    <row r="653" spans="2:20" ht="12.75" customHeight="1">
      <c r="B653" s="72"/>
      <c r="C653" s="72"/>
      <c r="D653" s="72"/>
      <c r="E653" s="72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</row>
    <row r="654" spans="2:20" ht="12.75" customHeight="1">
      <c r="B654" s="72"/>
      <c r="C654" s="72"/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</row>
    <row r="655" spans="2:20" ht="12.75" customHeight="1">
      <c r="B655" s="72"/>
      <c r="C655" s="72"/>
      <c r="D655" s="72"/>
      <c r="E655" s="72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</row>
    <row r="656" spans="2:20" ht="12.75" customHeight="1">
      <c r="B656" s="72"/>
      <c r="C656" s="72"/>
      <c r="D656" s="72"/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</row>
    <row r="657" spans="2:20" ht="12.75" customHeight="1">
      <c r="B657" s="72"/>
      <c r="C657" s="72"/>
      <c r="D657" s="72"/>
      <c r="E657" s="72"/>
      <c r="F657" s="72"/>
      <c r="G657" s="72"/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</row>
    <row r="658" spans="2:20" ht="12.75" customHeight="1">
      <c r="B658" s="72"/>
      <c r="C658" s="72"/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</row>
    <row r="659" spans="2:20" ht="12.75" customHeight="1">
      <c r="B659" s="72"/>
      <c r="C659" s="72"/>
      <c r="D659" s="72"/>
      <c r="E659" s="72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</row>
    <row r="660" spans="2:20" ht="12.75" customHeight="1">
      <c r="B660" s="72"/>
      <c r="C660" s="72"/>
      <c r="D660" s="72"/>
      <c r="E660" s="72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</row>
    <row r="661" spans="2:20" ht="12.75" customHeight="1">
      <c r="B661" s="72"/>
      <c r="C661" s="72"/>
      <c r="D661" s="72"/>
      <c r="E661" s="72"/>
      <c r="F661" s="72"/>
      <c r="G661" s="72"/>
      <c r="H661" s="72"/>
      <c r="I661" s="72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</row>
    <row r="662" spans="2:20" ht="12.75" customHeight="1">
      <c r="B662" s="72"/>
      <c r="C662" s="72"/>
      <c r="D662" s="72"/>
      <c r="E662" s="72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</row>
    <row r="663" spans="2:20" ht="12.75" customHeight="1">
      <c r="B663" s="72"/>
      <c r="C663" s="72"/>
      <c r="D663" s="72"/>
      <c r="E663" s="72"/>
      <c r="F663" s="72"/>
      <c r="G663" s="72"/>
      <c r="H663" s="72"/>
      <c r="I663" s="72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</row>
    <row r="664" spans="2:20" ht="12.75" customHeight="1">
      <c r="B664" s="72"/>
      <c r="C664" s="72"/>
      <c r="D664" s="72"/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</row>
    <row r="665" spans="2:20" ht="12.75" customHeight="1">
      <c r="B665" s="72"/>
      <c r="C665" s="72"/>
      <c r="D665" s="72"/>
      <c r="E665" s="72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</row>
    <row r="666" spans="2:20" ht="12.75" customHeight="1">
      <c r="B666" s="72"/>
      <c r="C666" s="72"/>
      <c r="D666" s="72"/>
      <c r="E666" s="72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</row>
    <row r="667" spans="2:20" ht="12.75" customHeight="1">
      <c r="B667" s="72"/>
      <c r="C667" s="72"/>
      <c r="D667" s="72"/>
      <c r="E667" s="72"/>
      <c r="F667" s="72"/>
      <c r="G667" s="72"/>
      <c r="H667" s="72"/>
      <c r="I667" s="72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</row>
    <row r="668" spans="2:20" ht="12.75" customHeight="1">
      <c r="B668" s="72"/>
      <c r="C668" s="72"/>
      <c r="D668" s="72"/>
      <c r="E668" s="72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</row>
    <row r="669" spans="2:20" ht="12.75" customHeight="1">
      <c r="B669" s="72"/>
      <c r="C669" s="72"/>
      <c r="D669" s="72"/>
      <c r="E669" s="72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</row>
    <row r="670" spans="2:20" ht="12.75" customHeight="1">
      <c r="B670" s="72"/>
      <c r="C670" s="72"/>
      <c r="D670" s="72"/>
      <c r="E670" s="72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</row>
    <row r="671" spans="2:20" ht="12.75" customHeight="1">
      <c r="B671" s="72"/>
      <c r="C671" s="72"/>
      <c r="D671" s="72"/>
      <c r="E671" s="72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</row>
    <row r="672" spans="2:20" ht="12.75" customHeight="1">
      <c r="B672" s="72"/>
      <c r="C672" s="72"/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</row>
    <row r="673" spans="2:20" ht="12.75" customHeight="1">
      <c r="B673" s="72"/>
      <c r="C673" s="72"/>
      <c r="D673" s="72"/>
      <c r="E673" s="72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</row>
    <row r="674" spans="2:20" ht="12.75" customHeight="1">
      <c r="B674" s="72"/>
      <c r="C674" s="72"/>
      <c r="D674" s="72"/>
      <c r="E674" s="72"/>
      <c r="F674" s="72"/>
      <c r="G674" s="72"/>
      <c r="H674" s="72"/>
      <c r="I674" s="72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</row>
    <row r="675" spans="2:20" ht="12.75" customHeight="1">
      <c r="B675" s="72"/>
      <c r="C675" s="72"/>
      <c r="D675" s="72"/>
      <c r="E675" s="72"/>
      <c r="F675" s="72"/>
      <c r="G675" s="72"/>
      <c r="H675" s="72"/>
      <c r="I675" s="72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</row>
    <row r="676" spans="2:20" ht="12.75" customHeight="1">
      <c r="B676" s="72"/>
      <c r="C676" s="72"/>
      <c r="D676" s="72"/>
      <c r="E676" s="72"/>
      <c r="F676" s="72"/>
      <c r="G676" s="72"/>
      <c r="H676" s="72"/>
      <c r="I676" s="72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</row>
    <row r="677" spans="2:20" ht="12.75" customHeight="1">
      <c r="B677" s="72"/>
      <c r="C677" s="72"/>
      <c r="D677" s="72"/>
      <c r="E677" s="72"/>
      <c r="F677" s="72"/>
      <c r="G677" s="72"/>
      <c r="H677" s="72"/>
      <c r="I677" s="72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</row>
    <row r="678" spans="2:20" ht="12.75" customHeight="1">
      <c r="B678" s="72"/>
      <c r="C678" s="72"/>
      <c r="D678" s="72"/>
      <c r="E678" s="72"/>
      <c r="F678" s="72"/>
      <c r="G678" s="72"/>
      <c r="H678" s="72"/>
      <c r="I678" s="72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</row>
    <row r="679" spans="2:20" ht="12.75" customHeight="1">
      <c r="B679" s="72"/>
      <c r="C679" s="72"/>
      <c r="D679" s="72"/>
      <c r="E679" s="72"/>
      <c r="F679" s="72"/>
      <c r="G679" s="72"/>
      <c r="H679" s="72"/>
      <c r="I679" s="72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</row>
    <row r="680" spans="2:20" ht="12.75" customHeight="1">
      <c r="B680" s="72"/>
      <c r="C680" s="72"/>
      <c r="D680" s="72"/>
      <c r="E680" s="72"/>
      <c r="F680" s="72"/>
      <c r="G680" s="72"/>
      <c r="H680" s="72"/>
      <c r="I680" s="72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</row>
    <row r="681" spans="2:20" ht="12.75" customHeight="1">
      <c r="B681" s="72"/>
      <c r="C681" s="72"/>
      <c r="D681" s="72"/>
      <c r="E681" s="72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</row>
    <row r="682" spans="2:20" ht="12.75" customHeight="1">
      <c r="B682" s="72"/>
      <c r="C682" s="72"/>
      <c r="D682" s="72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</row>
    <row r="683" spans="2:20" ht="12.75" customHeight="1">
      <c r="B683" s="72"/>
      <c r="C683" s="72"/>
      <c r="D683" s="72"/>
      <c r="E683" s="72"/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</row>
    <row r="684" spans="2:20" ht="12.75" customHeight="1">
      <c r="B684" s="72"/>
      <c r="C684" s="72"/>
      <c r="D684" s="72"/>
      <c r="E684" s="72"/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</row>
    <row r="685" spans="2:20" ht="12.75" customHeight="1">
      <c r="B685" s="72"/>
      <c r="C685" s="72"/>
      <c r="D685" s="72"/>
      <c r="E685" s="72"/>
      <c r="F685" s="72"/>
      <c r="G685" s="72"/>
      <c r="H685" s="72"/>
      <c r="I685" s="72"/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</row>
    <row r="686" spans="2:20" ht="12.75" customHeight="1">
      <c r="B686" s="72"/>
      <c r="C686" s="72"/>
      <c r="D686" s="72"/>
      <c r="E686" s="72"/>
      <c r="F686" s="72"/>
      <c r="G686" s="72"/>
      <c r="H686" s="72"/>
      <c r="I686" s="72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</row>
    <row r="687" spans="2:20" ht="12.75" customHeight="1">
      <c r="B687" s="72"/>
      <c r="C687" s="72"/>
      <c r="D687" s="72"/>
      <c r="E687" s="72"/>
      <c r="F687" s="72"/>
      <c r="G687" s="72"/>
      <c r="H687" s="72"/>
      <c r="I687" s="72"/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</row>
    <row r="688" spans="2:20" ht="12.75" customHeight="1">
      <c r="B688" s="72"/>
      <c r="C688" s="72"/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</row>
    <row r="689" spans="2:20" ht="12.75" customHeight="1">
      <c r="B689" s="72"/>
      <c r="C689" s="72"/>
      <c r="D689" s="72"/>
      <c r="E689" s="72"/>
      <c r="F689" s="72"/>
      <c r="G689" s="72"/>
      <c r="H689" s="72"/>
      <c r="I689" s="72"/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</row>
    <row r="690" spans="2:20" ht="12.75" customHeight="1">
      <c r="B690" s="72"/>
      <c r="C690" s="72"/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</row>
    <row r="691" spans="2:20" ht="12.75" customHeight="1">
      <c r="B691" s="72"/>
      <c r="C691" s="72"/>
      <c r="D691" s="72"/>
      <c r="E691" s="72"/>
      <c r="F691" s="72"/>
      <c r="G691" s="72"/>
      <c r="H691" s="72"/>
      <c r="I691" s="72"/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</row>
    <row r="692" spans="2:20" ht="12.75" customHeight="1">
      <c r="B692" s="72"/>
      <c r="C692" s="72"/>
      <c r="D692" s="72"/>
      <c r="E692" s="72"/>
      <c r="F692" s="72"/>
      <c r="G692" s="72"/>
      <c r="H692" s="72"/>
      <c r="I692" s="72"/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</row>
    <row r="693" spans="2:20" ht="12.75" customHeight="1">
      <c r="B693" s="72"/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</row>
    <row r="694" spans="2:20" ht="12.75" customHeight="1">
      <c r="B694" s="72"/>
      <c r="C694" s="72"/>
      <c r="D694" s="72"/>
      <c r="E694" s="72"/>
      <c r="F694" s="72"/>
      <c r="G694" s="72"/>
      <c r="H694" s="72"/>
      <c r="I694" s="72"/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</row>
    <row r="695" spans="2:20" ht="12.75" customHeight="1">
      <c r="B695" s="72"/>
      <c r="C695" s="72"/>
      <c r="D695" s="72"/>
      <c r="E695" s="72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</row>
    <row r="696" spans="2:20" ht="12.75" customHeight="1">
      <c r="B696" s="72"/>
      <c r="C696" s="72"/>
      <c r="D696" s="72"/>
      <c r="E696" s="72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</row>
    <row r="697" spans="2:20" ht="12.75" customHeight="1">
      <c r="B697" s="72"/>
      <c r="C697" s="72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</row>
    <row r="698" spans="2:20" ht="12.75" customHeight="1">
      <c r="B698" s="72"/>
      <c r="C698" s="72"/>
      <c r="D698" s="72"/>
      <c r="E698" s="72"/>
      <c r="F698" s="72"/>
      <c r="G698" s="72"/>
      <c r="H698" s="72"/>
      <c r="I698" s="72"/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</row>
    <row r="699" spans="2:20" ht="12.75" customHeight="1">
      <c r="B699" s="72"/>
      <c r="C699" s="72"/>
      <c r="D699" s="72"/>
      <c r="E699" s="72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</row>
    <row r="700" spans="2:20" ht="12.75" customHeight="1">
      <c r="B700" s="72"/>
      <c r="C700" s="72"/>
      <c r="D700" s="72"/>
      <c r="E700" s="72"/>
      <c r="F700" s="72"/>
      <c r="G700" s="72"/>
      <c r="H700" s="72"/>
      <c r="I700" s="72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</row>
    <row r="701" spans="2:20" ht="12.75" customHeight="1">
      <c r="B701" s="72"/>
      <c r="C701" s="72"/>
      <c r="D701" s="72"/>
      <c r="E701" s="72"/>
      <c r="F701" s="72"/>
      <c r="G701" s="72"/>
      <c r="H701" s="72"/>
      <c r="I701" s="72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</row>
    <row r="702" spans="2:20" ht="12.75" customHeight="1">
      <c r="B702" s="72"/>
      <c r="C702" s="72"/>
      <c r="D702" s="72"/>
      <c r="E702" s="72"/>
      <c r="F702" s="72"/>
      <c r="G702" s="72"/>
      <c r="H702" s="72"/>
      <c r="I702" s="72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</row>
    <row r="703" spans="2:20" ht="12.75" customHeight="1">
      <c r="B703" s="72"/>
      <c r="C703" s="72"/>
      <c r="D703" s="72"/>
      <c r="E703" s="72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</row>
    <row r="704" spans="2:20" ht="12.75" customHeight="1">
      <c r="B704" s="72"/>
      <c r="C704" s="72"/>
      <c r="D704" s="72"/>
      <c r="E704" s="72"/>
      <c r="F704" s="72"/>
      <c r="G704" s="72"/>
      <c r="H704" s="72"/>
      <c r="I704" s="72"/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</row>
    <row r="705" spans="2:20" ht="12.75" customHeight="1">
      <c r="B705" s="72"/>
      <c r="C705" s="72"/>
      <c r="D705" s="72"/>
      <c r="E705" s="72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</row>
    <row r="706" spans="2:20" ht="12.75" customHeight="1">
      <c r="B706" s="72"/>
      <c r="C706" s="72"/>
      <c r="D706" s="72"/>
      <c r="E706" s="72"/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</row>
    <row r="707" spans="2:20" ht="12.75" customHeight="1">
      <c r="B707" s="72"/>
      <c r="C707" s="72"/>
      <c r="D707" s="72"/>
      <c r="E707" s="72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</row>
    <row r="708" spans="2:20" ht="12.75" customHeight="1">
      <c r="B708" s="72"/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</row>
    <row r="709" spans="2:20" ht="12.75" customHeight="1">
      <c r="B709" s="72"/>
      <c r="C709" s="72"/>
      <c r="D709" s="72"/>
      <c r="E709" s="72"/>
      <c r="F709" s="72"/>
      <c r="G709" s="72"/>
      <c r="H709" s="72"/>
      <c r="I709" s="72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</row>
    <row r="710" spans="2:20" ht="12.75" customHeight="1">
      <c r="B710" s="72"/>
      <c r="C710" s="72"/>
      <c r="D710" s="72"/>
      <c r="E710" s="72"/>
      <c r="F710" s="72"/>
      <c r="G710" s="72"/>
      <c r="H710" s="72"/>
      <c r="I710" s="72"/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</row>
    <row r="711" spans="2:20" ht="12.75" customHeight="1">
      <c r="B711" s="72"/>
      <c r="C711" s="72"/>
      <c r="D711" s="72"/>
      <c r="E711" s="72"/>
      <c r="F711" s="72"/>
      <c r="G711" s="72"/>
      <c r="H711" s="72"/>
      <c r="I711" s="72"/>
      <c r="J711" s="72"/>
      <c r="K711" s="72"/>
      <c r="L711" s="72"/>
      <c r="M711" s="72"/>
      <c r="N711" s="72"/>
      <c r="O711" s="72"/>
      <c r="P711" s="72"/>
      <c r="Q711" s="72"/>
      <c r="R711" s="72"/>
      <c r="S711" s="72"/>
      <c r="T711" s="72"/>
    </row>
    <row r="712" spans="2:20" ht="12.75" customHeight="1">
      <c r="B712" s="72"/>
      <c r="C712" s="72"/>
      <c r="D712" s="72"/>
      <c r="E712" s="72"/>
      <c r="F712" s="72"/>
      <c r="G712" s="72"/>
      <c r="H712" s="72"/>
      <c r="I712" s="72"/>
      <c r="J712" s="72"/>
      <c r="K712" s="72"/>
      <c r="L712" s="72"/>
      <c r="M712" s="72"/>
      <c r="N712" s="72"/>
      <c r="O712" s="72"/>
      <c r="P712" s="72"/>
      <c r="Q712" s="72"/>
      <c r="R712" s="72"/>
      <c r="S712" s="72"/>
      <c r="T712" s="72"/>
    </row>
    <row r="713" spans="2:20" ht="12.75" customHeight="1">
      <c r="B713" s="72"/>
      <c r="C713" s="72"/>
      <c r="D713" s="72"/>
      <c r="E713" s="72"/>
      <c r="F713" s="72"/>
      <c r="G713" s="72"/>
      <c r="H713" s="72"/>
      <c r="I713" s="72"/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</row>
    <row r="714" spans="2:20" ht="12.75" customHeight="1">
      <c r="B714" s="72"/>
      <c r="C714" s="72"/>
      <c r="D714" s="72"/>
      <c r="E714" s="72"/>
      <c r="F714" s="72"/>
      <c r="G714" s="72"/>
      <c r="H714" s="72"/>
      <c r="I714" s="72"/>
      <c r="J714" s="72"/>
      <c r="K714" s="72"/>
      <c r="L714" s="72"/>
      <c r="M714" s="72"/>
      <c r="N714" s="72"/>
      <c r="O714" s="72"/>
      <c r="P714" s="72"/>
      <c r="Q714" s="72"/>
      <c r="R714" s="72"/>
      <c r="S714" s="72"/>
      <c r="T714" s="72"/>
    </row>
    <row r="715" spans="2:20" ht="12.75" customHeight="1">
      <c r="B715" s="72"/>
      <c r="C715" s="72"/>
      <c r="D715" s="72"/>
      <c r="E715" s="72"/>
      <c r="F715" s="72"/>
      <c r="G715" s="72"/>
      <c r="H715" s="72"/>
      <c r="I715" s="72"/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</row>
    <row r="716" spans="2:20" ht="12.75" customHeight="1">
      <c r="B716" s="72"/>
      <c r="C716" s="72"/>
      <c r="D716" s="72"/>
      <c r="E716" s="72"/>
      <c r="F716" s="72"/>
      <c r="G716" s="72"/>
      <c r="H716" s="72"/>
      <c r="I716" s="72"/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</row>
    <row r="717" spans="2:20" ht="12.75" customHeight="1">
      <c r="B717" s="72"/>
      <c r="C717" s="72"/>
      <c r="D717" s="72"/>
      <c r="E717" s="72"/>
      <c r="F717" s="72"/>
      <c r="G717" s="72"/>
      <c r="H717" s="72"/>
      <c r="I717" s="72"/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</row>
    <row r="718" spans="2:20" ht="12.75" customHeight="1">
      <c r="B718" s="72"/>
      <c r="C718" s="72"/>
      <c r="D718" s="72"/>
      <c r="E718" s="72"/>
      <c r="F718" s="72"/>
      <c r="G718" s="72"/>
      <c r="H718" s="72"/>
      <c r="I718" s="72"/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72"/>
    </row>
    <row r="719" spans="2:20" ht="12.75" customHeight="1">
      <c r="B719" s="72"/>
      <c r="C719" s="72"/>
      <c r="D719" s="72"/>
      <c r="E719" s="72"/>
      <c r="F719" s="72"/>
      <c r="G719" s="72"/>
      <c r="H719" s="72"/>
      <c r="I719" s="72"/>
      <c r="J719" s="72"/>
      <c r="K719" s="72"/>
      <c r="L719" s="72"/>
      <c r="M719" s="72"/>
      <c r="N719" s="72"/>
      <c r="O719" s="72"/>
      <c r="P719" s="72"/>
      <c r="Q719" s="72"/>
      <c r="R719" s="72"/>
      <c r="S719" s="72"/>
      <c r="T719" s="72"/>
    </row>
    <row r="720" spans="2:20" ht="12.75" customHeight="1">
      <c r="B720" s="72"/>
      <c r="C720" s="72"/>
      <c r="D720" s="72"/>
      <c r="E720" s="72"/>
      <c r="F720" s="72"/>
      <c r="G720" s="72"/>
      <c r="H720" s="72"/>
      <c r="I720" s="72"/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</row>
    <row r="721" spans="2:20" ht="12.75" customHeight="1">
      <c r="B721" s="72"/>
      <c r="C721" s="72"/>
      <c r="D721" s="72"/>
      <c r="E721" s="72"/>
      <c r="F721" s="72"/>
      <c r="G721" s="72"/>
      <c r="H721" s="72"/>
      <c r="I721" s="72"/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</row>
    <row r="722" spans="2:20" ht="12.75" customHeight="1">
      <c r="B722" s="72"/>
      <c r="C722" s="72"/>
      <c r="D722" s="72"/>
      <c r="E722" s="72"/>
      <c r="F722" s="72"/>
      <c r="G722" s="72"/>
      <c r="H722" s="72"/>
      <c r="I722" s="72"/>
      <c r="J722" s="72"/>
      <c r="K722" s="72"/>
      <c r="L722" s="72"/>
      <c r="M722" s="72"/>
      <c r="N722" s="72"/>
      <c r="O722" s="72"/>
      <c r="P722" s="72"/>
      <c r="Q722" s="72"/>
      <c r="R722" s="72"/>
      <c r="S722" s="72"/>
      <c r="T722" s="72"/>
    </row>
    <row r="723" spans="2:20" ht="12.75" customHeight="1">
      <c r="B723" s="72"/>
      <c r="C723" s="72"/>
      <c r="D723" s="72"/>
      <c r="E723" s="72"/>
      <c r="F723" s="72"/>
      <c r="G723" s="72"/>
      <c r="H723" s="72"/>
      <c r="I723" s="72"/>
      <c r="J723" s="72"/>
      <c r="K723" s="72"/>
      <c r="L723" s="72"/>
      <c r="M723" s="72"/>
      <c r="N723" s="72"/>
      <c r="O723" s="72"/>
      <c r="P723" s="72"/>
      <c r="Q723" s="72"/>
      <c r="R723" s="72"/>
      <c r="S723" s="72"/>
      <c r="T723" s="72"/>
    </row>
    <row r="724" spans="2:20" ht="12.75" customHeight="1">
      <c r="B724" s="72"/>
      <c r="C724" s="72"/>
      <c r="D724" s="72"/>
      <c r="E724" s="72"/>
      <c r="F724" s="72"/>
      <c r="G724" s="72"/>
      <c r="H724" s="72"/>
      <c r="I724" s="72"/>
      <c r="J724" s="72"/>
      <c r="K724" s="72"/>
      <c r="L724" s="72"/>
      <c r="M724" s="72"/>
      <c r="N724" s="72"/>
      <c r="O724" s="72"/>
      <c r="P724" s="72"/>
      <c r="Q724" s="72"/>
      <c r="R724" s="72"/>
      <c r="S724" s="72"/>
      <c r="T724" s="72"/>
    </row>
    <row r="725" spans="2:20" ht="12.75" customHeight="1">
      <c r="B725" s="72"/>
      <c r="C725" s="72"/>
      <c r="D725" s="72"/>
      <c r="E725" s="72"/>
      <c r="F725" s="72"/>
      <c r="G725" s="72"/>
      <c r="H725" s="72"/>
      <c r="I725" s="72"/>
      <c r="J725" s="72"/>
      <c r="K725" s="72"/>
      <c r="L725" s="72"/>
      <c r="M725" s="72"/>
      <c r="N725" s="72"/>
      <c r="O725" s="72"/>
      <c r="P725" s="72"/>
      <c r="Q725" s="72"/>
      <c r="R725" s="72"/>
      <c r="S725" s="72"/>
      <c r="T725" s="72"/>
    </row>
    <row r="726" spans="2:20" ht="12.75" customHeight="1">
      <c r="B726" s="72"/>
      <c r="C726" s="72"/>
      <c r="D726" s="72"/>
      <c r="E726" s="72"/>
      <c r="F726" s="72"/>
      <c r="G726" s="72"/>
      <c r="H726" s="72"/>
      <c r="I726" s="72"/>
      <c r="J726" s="72"/>
      <c r="K726" s="72"/>
      <c r="L726" s="72"/>
      <c r="M726" s="72"/>
      <c r="N726" s="72"/>
      <c r="O726" s="72"/>
      <c r="P726" s="72"/>
      <c r="Q726" s="72"/>
      <c r="R726" s="72"/>
      <c r="S726" s="72"/>
      <c r="T726" s="72"/>
    </row>
    <row r="727" spans="2:20" ht="12.75" customHeight="1">
      <c r="B727" s="72"/>
      <c r="C727" s="72"/>
      <c r="D727" s="72"/>
      <c r="E727" s="72"/>
      <c r="F727" s="72"/>
      <c r="G727" s="72"/>
      <c r="H727" s="72"/>
      <c r="I727" s="72"/>
      <c r="J727" s="72"/>
      <c r="K727" s="72"/>
      <c r="L727" s="72"/>
      <c r="M727" s="72"/>
      <c r="N727" s="72"/>
      <c r="O727" s="72"/>
      <c r="P727" s="72"/>
      <c r="Q727" s="72"/>
      <c r="R727" s="72"/>
      <c r="S727" s="72"/>
      <c r="T727" s="72"/>
    </row>
    <row r="728" spans="2:20" ht="12.75" customHeight="1">
      <c r="B728" s="72"/>
      <c r="C728" s="72"/>
      <c r="D728" s="72"/>
      <c r="E728" s="72"/>
      <c r="F728" s="72"/>
      <c r="G728" s="72"/>
      <c r="H728" s="72"/>
      <c r="I728" s="72"/>
      <c r="J728" s="72"/>
      <c r="K728" s="72"/>
      <c r="L728" s="72"/>
      <c r="M728" s="72"/>
      <c r="N728" s="72"/>
      <c r="O728" s="72"/>
      <c r="P728" s="72"/>
      <c r="Q728" s="72"/>
      <c r="R728" s="72"/>
      <c r="S728" s="72"/>
      <c r="T728" s="72"/>
    </row>
    <row r="729" spans="2:20" ht="12.75" customHeight="1">
      <c r="B729" s="72"/>
      <c r="C729" s="72"/>
      <c r="D729" s="72"/>
      <c r="E729" s="72"/>
      <c r="F729" s="72"/>
      <c r="G729" s="72"/>
      <c r="H729" s="72"/>
      <c r="I729" s="72"/>
      <c r="J729" s="72"/>
      <c r="K729" s="72"/>
      <c r="L729" s="72"/>
      <c r="M729" s="72"/>
      <c r="N729" s="72"/>
      <c r="O729" s="72"/>
      <c r="P729" s="72"/>
      <c r="Q729" s="72"/>
      <c r="R729" s="72"/>
      <c r="S729" s="72"/>
      <c r="T729" s="72"/>
    </row>
    <row r="730" spans="2:20" ht="12.75" customHeight="1">
      <c r="B730" s="72"/>
      <c r="C730" s="72"/>
      <c r="D730" s="72"/>
      <c r="E730" s="72"/>
      <c r="F730" s="72"/>
      <c r="G730" s="72"/>
      <c r="H730" s="72"/>
      <c r="I730" s="72"/>
      <c r="J730" s="72"/>
      <c r="K730" s="72"/>
      <c r="L730" s="72"/>
      <c r="M730" s="72"/>
      <c r="N730" s="72"/>
      <c r="O730" s="72"/>
      <c r="P730" s="72"/>
      <c r="Q730" s="72"/>
      <c r="R730" s="72"/>
      <c r="S730" s="72"/>
      <c r="T730" s="72"/>
    </row>
    <row r="731" spans="2:20" ht="12.75" customHeight="1">
      <c r="B731" s="72"/>
      <c r="C731" s="72"/>
      <c r="D731" s="72"/>
      <c r="E731" s="72"/>
      <c r="F731" s="72"/>
      <c r="G731" s="72"/>
      <c r="H731" s="72"/>
      <c r="I731" s="72"/>
      <c r="J731" s="72"/>
      <c r="K731" s="72"/>
      <c r="L731" s="72"/>
      <c r="M731" s="72"/>
      <c r="N731" s="72"/>
      <c r="O731" s="72"/>
      <c r="P731" s="72"/>
      <c r="Q731" s="72"/>
      <c r="R731" s="72"/>
      <c r="S731" s="72"/>
      <c r="T731" s="72"/>
    </row>
    <row r="732" spans="2:20" ht="12.75" customHeight="1">
      <c r="B732" s="72"/>
      <c r="C732" s="72"/>
      <c r="D732" s="72"/>
      <c r="E732" s="72"/>
      <c r="F732" s="72"/>
      <c r="G732" s="72"/>
      <c r="H732" s="72"/>
      <c r="I732" s="72"/>
      <c r="J732" s="72"/>
      <c r="K732" s="72"/>
      <c r="L732" s="72"/>
      <c r="M732" s="72"/>
      <c r="N732" s="72"/>
      <c r="O732" s="72"/>
      <c r="P732" s="72"/>
      <c r="Q732" s="72"/>
      <c r="R732" s="72"/>
      <c r="S732" s="72"/>
      <c r="T732" s="72"/>
    </row>
    <row r="733" spans="2:20" ht="12.75" customHeight="1">
      <c r="B733" s="72"/>
      <c r="C733" s="72"/>
      <c r="D733" s="72"/>
      <c r="E733" s="72"/>
      <c r="F733" s="72"/>
      <c r="G733" s="72"/>
      <c r="H733" s="72"/>
      <c r="I733" s="72"/>
      <c r="J733" s="72"/>
      <c r="K733" s="72"/>
      <c r="L733" s="72"/>
      <c r="M733" s="72"/>
      <c r="N733" s="72"/>
      <c r="O733" s="72"/>
      <c r="P733" s="72"/>
      <c r="Q733" s="72"/>
      <c r="R733" s="72"/>
      <c r="S733" s="72"/>
      <c r="T733" s="72"/>
    </row>
    <row r="734" spans="2:20" ht="12.75" customHeight="1">
      <c r="B734" s="72"/>
      <c r="C734" s="72"/>
      <c r="D734" s="72"/>
      <c r="E734" s="72"/>
      <c r="F734" s="72"/>
      <c r="G734" s="72"/>
      <c r="H734" s="72"/>
      <c r="I734" s="72"/>
      <c r="J734" s="72"/>
      <c r="K734" s="72"/>
      <c r="L734" s="72"/>
      <c r="M734" s="72"/>
      <c r="N734" s="72"/>
      <c r="O734" s="72"/>
      <c r="P734" s="72"/>
      <c r="Q734" s="72"/>
      <c r="R734" s="72"/>
      <c r="S734" s="72"/>
      <c r="T734" s="72"/>
    </row>
    <row r="735" spans="2:20" ht="12.75" customHeight="1">
      <c r="B735" s="72"/>
      <c r="C735" s="72"/>
      <c r="D735" s="72"/>
      <c r="E735" s="72"/>
      <c r="F735" s="72"/>
      <c r="G735" s="72"/>
      <c r="H735" s="72"/>
      <c r="I735" s="72"/>
      <c r="J735" s="72"/>
      <c r="K735" s="72"/>
      <c r="L735" s="72"/>
      <c r="M735" s="72"/>
      <c r="N735" s="72"/>
      <c r="O735" s="72"/>
      <c r="P735" s="72"/>
      <c r="Q735" s="72"/>
      <c r="R735" s="72"/>
      <c r="S735" s="72"/>
      <c r="T735" s="72"/>
    </row>
    <row r="736" spans="2:20" ht="12.75" customHeight="1">
      <c r="B736" s="72"/>
      <c r="C736" s="72"/>
      <c r="D736" s="72"/>
      <c r="E736" s="72"/>
      <c r="F736" s="72"/>
      <c r="G736" s="72"/>
      <c r="H736" s="72"/>
      <c r="I736" s="72"/>
      <c r="J736" s="72"/>
      <c r="K736" s="72"/>
      <c r="L736" s="72"/>
      <c r="M736" s="72"/>
      <c r="N736" s="72"/>
      <c r="O736" s="72"/>
      <c r="P736" s="72"/>
      <c r="Q736" s="72"/>
      <c r="R736" s="72"/>
      <c r="S736" s="72"/>
      <c r="T736" s="72"/>
    </row>
    <row r="737" spans="2:20" ht="12.75" customHeight="1">
      <c r="B737" s="72"/>
      <c r="C737" s="72"/>
      <c r="D737" s="72"/>
      <c r="E737" s="72"/>
      <c r="F737" s="72"/>
      <c r="G737" s="72"/>
      <c r="H737" s="72"/>
      <c r="I737" s="72"/>
      <c r="J737" s="72"/>
      <c r="K737" s="72"/>
      <c r="L737" s="72"/>
      <c r="M737" s="72"/>
      <c r="N737" s="72"/>
      <c r="O737" s="72"/>
      <c r="P737" s="72"/>
      <c r="Q737" s="72"/>
      <c r="R737" s="72"/>
      <c r="S737" s="72"/>
      <c r="T737" s="72"/>
    </row>
    <row r="738" spans="2:20" ht="12.75" customHeight="1">
      <c r="B738" s="72"/>
      <c r="C738" s="72"/>
      <c r="D738" s="72"/>
      <c r="E738" s="72"/>
      <c r="F738" s="72"/>
      <c r="G738" s="72"/>
      <c r="H738" s="72"/>
      <c r="I738" s="72"/>
      <c r="J738" s="72"/>
      <c r="K738" s="72"/>
      <c r="L738" s="72"/>
      <c r="M738" s="72"/>
      <c r="N738" s="72"/>
      <c r="O738" s="72"/>
      <c r="P738" s="72"/>
      <c r="Q738" s="72"/>
      <c r="R738" s="72"/>
      <c r="S738" s="72"/>
      <c r="T738" s="72"/>
    </row>
    <row r="739" spans="2:20" ht="12.75" customHeight="1">
      <c r="B739" s="72"/>
      <c r="C739" s="72"/>
      <c r="D739" s="72"/>
      <c r="E739" s="72"/>
      <c r="F739" s="72"/>
      <c r="G739" s="72"/>
      <c r="H739" s="72"/>
      <c r="I739" s="72"/>
      <c r="J739" s="72"/>
      <c r="K739" s="72"/>
      <c r="L739" s="72"/>
      <c r="M739" s="72"/>
      <c r="N739" s="72"/>
      <c r="O739" s="72"/>
      <c r="P739" s="72"/>
      <c r="Q739" s="72"/>
      <c r="R739" s="72"/>
      <c r="S739" s="72"/>
      <c r="T739" s="72"/>
    </row>
    <row r="740" spans="2:20" ht="12.75" customHeight="1">
      <c r="B740" s="72"/>
      <c r="C740" s="72"/>
      <c r="D740" s="72"/>
      <c r="E740" s="72"/>
      <c r="F740" s="72"/>
      <c r="G740" s="72"/>
      <c r="H740" s="72"/>
      <c r="I740" s="72"/>
      <c r="J740" s="72"/>
      <c r="K740" s="72"/>
      <c r="L740" s="72"/>
      <c r="M740" s="72"/>
      <c r="N740" s="72"/>
      <c r="O740" s="72"/>
      <c r="P740" s="72"/>
      <c r="Q740" s="72"/>
      <c r="R740" s="72"/>
      <c r="S740" s="72"/>
      <c r="T740" s="72"/>
    </row>
    <row r="741" spans="2:20" ht="12.75" customHeight="1">
      <c r="B741" s="72"/>
      <c r="C741" s="72"/>
      <c r="D741" s="72"/>
      <c r="E741" s="72"/>
      <c r="F741" s="72"/>
      <c r="G741" s="72"/>
      <c r="H741" s="72"/>
      <c r="I741" s="72"/>
      <c r="J741" s="72"/>
      <c r="K741" s="72"/>
      <c r="L741" s="72"/>
      <c r="M741" s="72"/>
      <c r="N741" s="72"/>
      <c r="O741" s="72"/>
      <c r="P741" s="72"/>
      <c r="Q741" s="72"/>
      <c r="R741" s="72"/>
      <c r="S741" s="72"/>
      <c r="T741" s="72"/>
    </row>
    <row r="742" spans="2:20" ht="12.75" customHeight="1">
      <c r="B742" s="72"/>
      <c r="C742" s="72"/>
      <c r="D742" s="72"/>
      <c r="E742" s="72"/>
      <c r="F742" s="72"/>
      <c r="G742" s="72"/>
      <c r="H742" s="72"/>
      <c r="I742" s="72"/>
      <c r="J742" s="72"/>
      <c r="K742" s="72"/>
      <c r="L742" s="72"/>
      <c r="M742" s="72"/>
      <c r="N742" s="72"/>
      <c r="O742" s="72"/>
      <c r="P742" s="72"/>
      <c r="Q742" s="72"/>
      <c r="R742" s="72"/>
      <c r="S742" s="72"/>
      <c r="T742" s="72"/>
    </row>
    <row r="743" spans="2:20" ht="12.75" customHeight="1">
      <c r="B743" s="72"/>
      <c r="C743" s="72"/>
      <c r="D743" s="72"/>
      <c r="E743" s="72"/>
      <c r="F743" s="72"/>
      <c r="G743" s="72"/>
      <c r="H743" s="72"/>
      <c r="I743" s="72"/>
      <c r="J743" s="72"/>
      <c r="K743" s="72"/>
      <c r="L743" s="72"/>
      <c r="M743" s="72"/>
      <c r="N743" s="72"/>
      <c r="O743" s="72"/>
      <c r="P743" s="72"/>
      <c r="Q743" s="72"/>
      <c r="R743" s="72"/>
      <c r="S743" s="72"/>
      <c r="T743" s="72"/>
    </row>
    <row r="744" spans="2:20" ht="12.75" customHeight="1">
      <c r="B744" s="72"/>
      <c r="C744" s="72"/>
      <c r="D744" s="72"/>
      <c r="E744" s="72"/>
      <c r="F744" s="72"/>
      <c r="G744" s="72"/>
      <c r="H744" s="72"/>
      <c r="I744" s="72"/>
      <c r="J744" s="72"/>
      <c r="K744" s="72"/>
      <c r="L744" s="72"/>
      <c r="M744" s="72"/>
      <c r="N744" s="72"/>
      <c r="O744" s="72"/>
      <c r="P744" s="72"/>
      <c r="Q744" s="72"/>
      <c r="R744" s="72"/>
      <c r="S744" s="72"/>
      <c r="T744" s="72"/>
    </row>
    <row r="745" spans="2:20" ht="12.75" customHeight="1">
      <c r="B745" s="72"/>
      <c r="C745" s="72"/>
      <c r="D745" s="72"/>
      <c r="E745" s="72"/>
      <c r="F745" s="72"/>
      <c r="G745" s="72"/>
      <c r="H745" s="72"/>
      <c r="I745" s="72"/>
      <c r="J745" s="72"/>
      <c r="K745" s="72"/>
      <c r="L745" s="72"/>
      <c r="M745" s="72"/>
      <c r="N745" s="72"/>
      <c r="O745" s="72"/>
      <c r="P745" s="72"/>
      <c r="Q745" s="72"/>
      <c r="R745" s="72"/>
      <c r="S745" s="72"/>
      <c r="T745" s="72"/>
    </row>
    <row r="746" spans="2:20" ht="12.75" customHeight="1">
      <c r="B746" s="72"/>
      <c r="C746" s="72"/>
      <c r="D746" s="72"/>
      <c r="E746" s="72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</row>
    <row r="747" spans="2:20" ht="12.75" customHeight="1">
      <c r="B747" s="72"/>
      <c r="C747" s="72"/>
      <c r="D747" s="72"/>
      <c r="E747" s="72"/>
      <c r="F747" s="72"/>
      <c r="G747" s="72"/>
      <c r="H747" s="72"/>
      <c r="I747" s="72"/>
      <c r="J747" s="72"/>
      <c r="K747" s="72"/>
      <c r="L747" s="72"/>
      <c r="M747" s="72"/>
      <c r="N747" s="72"/>
      <c r="O747" s="72"/>
      <c r="P747" s="72"/>
      <c r="Q747" s="72"/>
      <c r="R747" s="72"/>
      <c r="S747" s="72"/>
      <c r="T747" s="72"/>
    </row>
    <row r="748" spans="2:20" ht="12.75" customHeight="1">
      <c r="B748" s="72"/>
      <c r="C748" s="72"/>
      <c r="D748" s="72"/>
      <c r="E748" s="72"/>
      <c r="F748" s="72"/>
      <c r="G748" s="72"/>
      <c r="H748" s="72"/>
      <c r="I748" s="72"/>
      <c r="J748" s="72"/>
      <c r="K748" s="72"/>
      <c r="L748" s="72"/>
      <c r="M748" s="72"/>
      <c r="N748" s="72"/>
      <c r="O748" s="72"/>
      <c r="P748" s="72"/>
      <c r="Q748" s="72"/>
      <c r="R748" s="72"/>
      <c r="S748" s="72"/>
      <c r="T748" s="72"/>
    </row>
    <row r="749" spans="2:20" ht="12.75" customHeight="1">
      <c r="B749" s="72"/>
      <c r="C749" s="72"/>
      <c r="D749" s="72"/>
      <c r="E749" s="72"/>
      <c r="F749" s="72"/>
      <c r="G749" s="72"/>
      <c r="H749" s="72"/>
      <c r="I749" s="72"/>
      <c r="J749" s="72"/>
      <c r="K749" s="72"/>
      <c r="L749" s="72"/>
      <c r="M749" s="72"/>
      <c r="N749" s="72"/>
      <c r="O749" s="72"/>
      <c r="P749" s="72"/>
      <c r="Q749" s="72"/>
      <c r="R749" s="72"/>
      <c r="S749" s="72"/>
      <c r="T749" s="72"/>
    </row>
    <row r="750" spans="2:20" ht="12.75" customHeight="1">
      <c r="B750" s="72"/>
      <c r="C750" s="72"/>
      <c r="D750" s="72"/>
      <c r="E750" s="72"/>
      <c r="F750" s="72"/>
      <c r="G750" s="72"/>
      <c r="H750" s="72"/>
      <c r="I750" s="72"/>
      <c r="J750" s="72"/>
      <c r="K750" s="72"/>
      <c r="L750" s="72"/>
      <c r="M750" s="72"/>
      <c r="N750" s="72"/>
      <c r="O750" s="72"/>
      <c r="P750" s="72"/>
      <c r="Q750" s="72"/>
      <c r="R750" s="72"/>
      <c r="S750" s="72"/>
      <c r="T750" s="72"/>
    </row>
    <row r="751" spans="2:20" ht="12.75" customHeight="1">
      <c r="B751" s="72"/>
      <c r="C751" s="72"/>
      <c r="D751" s="72"/>
      <c r="E751" s="72"/>
      <c r="F751" s="72"/>
      <c r="G751" s="72"/>
      <c r="H751" s="72"/>
      <c r="I751" s="72"/>
      <c r="J751" s="72"/>
      <c r="K751" s="72"/>
      <c r="L751" s="72"/>
      <c r="M751" s="72"/>
      <c r="N751" s="72"/>
      <c r="O751" s="72"/>
      <c r="P751" s="72"/>
      <c r="Q751" s="72"/>
      <c r="R751" s="72"/>
      <c r="S751" s="72"/>
      <c r="T751" s="72"/>
    </row>
    <row r="752" spans="2:20" ht="12.75" customHeight="1">
      <c r="B752" s="72"/>
      <c r="C752" s="72"/>
      <c r="D752" s="72"/>
      <c r="E752" s="72"/>
      <c r="F752" s="72"/>
      <c r="G752" s="72"/>
      <c r="H752" s="72"/>
      <c r="I752" s="72"/>
      <c r="J752" s="72"/>
      <c r="K752" s="72"/>
      <c r="L752" s="72"/>
      <c r="M752" s="72"/>
      <c r="N752" s="72"/>
      <c r="O752" s="72"/>
      <c r="P752" s="72"/>
      <c r="Q752" s="72"/>
      <c r="R752" s="72"/>
      <c r="S752" s="72"/>
      <c r="T752" s="72"/>
    </row>
    <row r="753" spans="2:20" ht="12.75" customHeight="1">
      <c r="B753" s="72"/>
      <c r="C753" s="72"/>
      <c r="D753" s="72"/>
      <c r="E753" s="72"/>
      <c r="F753" s="72"/>
      <c r="G753" s="72"/>
      <c r="H753" s="72"/>
      <c r="I753" s="72"/>
      <c r="J753" s="72"/>
      <c r="K753" s="72"/>
      <c r="L753" s="72"/>
      <c r="M753" s="72"/>
      <c r="N753" s="72"/>
      <c r="O753" s="72"/>
      <c r="P753" s="72"/>
      <c r="Q753" s="72"/>
      <c r="R753" s="72"/>
      <c r="S753" s="72"/>
      <c r="T753" s="72"/>
    </row>
    <row r="754" spans="2:20" ht="12.75" customHeight="1">
      <c r="B754" s="72"/>
      <c r="C754" s="72"/>
      <c r="D754" s="72"/>
      <c r="E754" s="72"/>
      <c r="F754" s="72"/>
      <c r="G754" s="72"/>
      <c r="H754" s="72"/>
      <c r="I754" s="72"/>
      <c r="J754" s="72"/>
      <c r="K754" s="72"/>
      <c r="L754" s="72"/>
      <c r="M754" s="72"/>
      <c r="N754" s="72"/>
      <c r="O754" s="72"/>
      <c r="P754" s="72"/>
      <c r="Q754" s="72"/>
      <c r="R754" s="72"/>
      <c r="S754" s="72"/>
      <c r="T754" s="72"/>
    </row>
    <row r="755" spans="2:20" ht="12.75" customHeight="1"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M755" s="72"/>
      <c r="N755" s="72"/>
      <c r="O755" s="72"/>
      <c r="P755" s="72"/>
      <c r="Q755" s="72"/>
      <c r="R755" s="72"/>
      <c r="S755" s="72"/>
      <c r="T755" s="72"/>
    </row>
    <row r="756" spans="2:20" ht="12.75" customHeight="1"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M756" s="72"/>
      <c r="N756" s="72"/>
      <c r="O756" s="72"/>
      <c r="P756" s="72"/>
      <c r="Q756" s="72"/>
      <c r="R756" s="72"/>
      <c r="S756" s="72"/>
      <c r="T756" s="72"/>
    </row>
    <row r="757" spans="2:20" ht="12.75" customHeight="1">
      <c r="B757" s="72"/>
      <c r="C757" s="72"/>
      <c r="D757" s="72"/>
      <c r="E757" s="72"/>
      <c r="F757" s="72"/>
      <c r="G757" s="72"/>
      <c r="H757" s="72"/>
      <c r="I757" s="72"/>
      <c r="J757" s="72"/>
      <c r="K757" s="72"/>
      <c r="L757" s="72"/>
      <c r="M757" s="72"/>
      <c r="N757" s="72"/>
      <c r="O757" s="72"/>
      <c r="P757" s="72"/>
      <c r="Q757" s="72"/>
      <c r="R757" s="72"/>
      <c r="S757" s="72"/>
      <c r="T757" s="72"/>
    </row>
    <row r="758" spans="2:20" ht="12.75" customHeight="1">
      <c r="B758" s="72"/>
      <c r="C758" s="72"/>
      <c r="D758" s="72"/>
      <c r="E758" s="72"/>
      <c r="F758" s="72"/>
      <c r="G758" s="72"/>
      <c r="H758" s="72"/>
      <c r="I758" s="72"/>
      <c r="J758" s="72"/>
      <c r="K758" s="72"/>
      <c r="L758" s="72"/>
      <c r="M758" s="72"/>
      <c r="N758" s="72"/>
      <c r="O758" s="72"/>
      <c r="P758" s="72"/>
      <c r="Q758" s="72"/>
      <c r="R758" s="72"/>
      <c r="S758" s="72"/>
      <c r="T758" s="72"/>
    </row>
    <row r="759" spans="2:20" ht="12.75" customHeight="1">
      <c r="B759" s="72"/>
      <c r="C759" s="72"/>
      <c r="D759" s="72"/>
      <c r="E759" s="72"/>
      <c r="F759" s="72"/>
      <c r="G759" s="72"/>
      <c r="H759" s="72"/>
      <c r="I759" s="72"/>
      <c r="J759" s="72"/>
      <c r="K759" s="72"/>
      <c r="L759" s="72"/>
      <c r="M759" s="72"/>
      <c r="N759" s="72"/>
      <c r="O759" s="72"/>
      <c r="P759" s="72"/>
      <c r="Q759" s="72"/>
      <c r="R759" s="72"/>
      <c r="S759" s="72"/>
      <c r="T759" s="72"/>
    </row>
    <row r="760" spans="2:20" ht="12.75" customHeight="1">
      <c r="B760" s="72"/>
      <c r="C760" s="72"/>
      <c r="D760" s="72"/>
      <c r="E760" s="72"/>
      <c r="F760" s="72"/>
      <c r="G760" s="72"/>
      <c r="H760" s="72"/>
      <c r="I760" s="72"/>
      <c r="J760" s="72"/>
      <c r="K760" s="72"/>
      <c r="L760" s="72"/>
      <c r="M760" s="72"/>
      <c r="N760" s="72"/>
      <c r="O760" s="72"/>
      <c r="P760" s="72"/>
      <c r="Q760" s="72"/>
      <c r="R760" s="72"/>
      <c r="S760" s="72"/>
      <c r="T760" s="72"/>
    </row>
    <row r="761" spans="2:20" ht="12.75" customHeight="1">
      <c r="B761" s="72"/>
      <c r="C761" s="72"/>
      <c r="D761" s="72"/>
      <c r="E761" s="72"/>
      <c r="F761" s="72"/>
      <c r="G761" s="72"/>
      <c r="H761" s="72"/>
      <c r="I761" s="72"/>
      <c r="J761" s="72"/>
      <c r="K761" s="72"/>
      <c r="L761" s="72"/>
      <c r="M761" s="72"/>
      <c r="N761" s="72"/>
      <c r="O761" s="72"/>
      <c r="P761" s="72"/>
      <c r="Q761" s="72"/>
      <c r="R761" s="72"/>
      <c r="S761" s="72"/>
      <c r="T761" s="72"/>
    </row>
    <row r="762" spans="2:20" ht="12.75" customHeight="1">
      <c r="B762" s="72"/>
      <c r="C762" s="72"/>
      <c r="D762" s="72"/>
      <c r="E762" s="72"/>
      <c r="F762" s="72"/>
      <c r="G762" s="72"/>
      <c r="H762" s="72"/>
      <c r="I762" s="72"/>
      <c r="J762" s="72"/>
      <c r="K762" s="72"/>
      <c r="L762" s="72"/>
      <c r="M762" s="72"/>
      <c r="N762" s="72"/>
      <c r="O762" s="72"/>
      <c r="P762" s="72"/>
      <c r="Q762" s="72"/>
      <c r="R762" s="72"/>
      <c r="S762" s="72"/>
      <c r="T762" s="72"/>
    </row>
    <row r="763" spans="2:20" ht="12.75" customHeight="1">
      <c r="B763" s="72"/>
      <c r="C763" s="72"/>
      <c r="D763" s="72"/>
      <c r="E763" s="72"/>
      <c r="F763" s="72"/>
      <c r="G763" s="72"/>
      <c r="H763" s="72"/>
      <c r="I763" s="72"/>
      <c r="J763" s="72"/>
      <c r="K763" s="72"/>
      <c r="L763" s="72"/>
      <c r="M763" s="72"/>
      <c r="N763" s="72"/>
      <c r="O763" s="72"/>
      <c r="P763" s="72"/>
      <c r="Q763" s="72"/>
      <c r="R763" s="72"/>
      <c r="S763" s="72"/>
      <c r="T763" s="72"/>
    </row>
    <row r="764" spans="2:20" ht="12.75" customHeight="1">
      <c r="B764" s="72"/>
      <c r="C764" s="72"/>
      <c r="D764" s="72"/>
      <c r="E764" s="72"/>
      <c r="F764" s="72"/>
      <c r="G764" s="72"/>
      <c r="H764" s="72"/>
      <c r="I764" s="72"/>
      <c r="J764" s="72"/>
      <c r="K764" s="72"/>
      <c r="L764" s="72"/>
      <c r="M764" s="72"/>
      <c r="N764" s="72"/>
      <c r="O764" s="72"/>
      <c r="P764" s="72"/>
      <c r="Q764" s="72"/>
      <c r="R764" s="72"/>
      <c r="S764" s="72"/>
      <c r="T764" s="72"/>
    </row>
    <row r="765" spans="2:20" ht="12.75" customHeight="1">
      <c r="B765" s="72"/>
      <c r="C765" s="72"/>
      <c r="D765" s="72"/>
      <c r="E765" s="72"/>
      <c r="F765" s="72"/>
      <c r="G765" s="72"/>
      <c r="H765" s="72"/>
      <c r="I765" s="72"/>
      <c r="J765" s="72"/>
      <c r="K765" s="72"/>
      <c r="L765" s="72"/>
      <c r="M765" s="72"/>
      <c r="N765" s="72"/>
      <c r="O765" s="72"/>
      <c r="P765" s="72"/>
      <c r="Q765" s="72"/>
      <c r="R765" s="72"/>
      <c r="S765" s="72"/>
      <c r="T765" s="72"/>
    </row>
    <row r="766" spans="2:20" ht="12.75" customHeight="1">
      <c r="B766" s="72"/>
      <c r="C766" s="72"/>
      <c r="D766" s="72"/>
      <c r="E766" s="72"/>
      <c r="F766" s="72"/>
      <c r="G766" s="72"/>
      <c r="H766" s="72"/>
      <c r="I766" s="72"/>
      <c r="J766" s="72"/>
      <c r="K766" s="72"/>
      <c r="L766" s="72"/>
      <c r="M766" s="72"/>
      <c r="N766" s="72"/>
      <c r="O766" s="72"/>
      <c r="P766" s="72"/>
      <c r="Q766" s="72"/>
      <c r="R766" s="72"/>
      <c r="S766" s="72"/>
      <c r="T766" s="72"/>
    </row>
    <row r="767" spans="2:20" ht="12.75" customHeight="1">
      <c r="B767" s="72"/>
      <c r="C767" s="72"/>
      <c r="D767" s="72"/>
      <c r="E767" s="72"/>
      <c r="F767" s="72"/>
      <c r="G767" s="72"/>
      <c r="H767" s="72"/>
      <c r="I767" s="72"/>
      <c r="J767" s="72"/>
      <c r="K767" s="72"/>
      <c r="L767" s="72"/>
      <c r="M767" s="72"/>
      <c r="N767" s="72"/>
      <c r="O767" s="72"/>
      <c r="P767" s="72"/>
      <c r="Q767" s="72"/>
      <c r="R767" s="72"/>
      <c r="S767" s="72"/>
      <c r="T767" s="72"/>
    </row>
    <row r="768" spans="2:20" ht="12.75" customHeight="1">
      <c r="B768" s="72"/>
      <c r="C768" s="72"/>
      <c r="D768" s="72"/>
      <c r="E768" s="72"/>
      <c r="F768" s="72"/>
      <c r="G768" s="72"/>
      <c r="H768" s="72"/>
      <c r="I768" s="72"/>
      <c r="J768" s="72"/>
      <c r="K768" s="72"/>
      <c r="L768" s="72"/>
      <c r="M768" s="72"/>
      <c r="N768" s="72"/>
      <c r="O768" s="72"/>
      <c r="P768" s="72"/>
      <c r="Q768" s="72"/>
      <c r="R768" s="72"/>
      <c r="S768" s="72"/>
      <c r="T768" s="72"/>
    </row>
    <row r="769" spans="2:20" ht="12.75" customHeight="1">
      <c r="B769" s="72"/>
      <c r="C769" s="72"/>
      <c r="D769" s="72"/>
      <c r="E769" s="72"/>
      <c r="F769" s="72"/>
      <c r="G769" s="72"/>
      <c r="H769" s="72"/>
      <c r="I769" s="72"/>
      <c r="J769" s="72"/>
      <c r="K769" s="72"/>
      <c r="L769" s="72"/>
      <c r="M769" s="72"/>
      <c r="N769" s="72"/>
      <c r="O769" s="72"/>
      <c r="P769" s="72"/>
      <c r="Q769" s="72"/>
      <c r="R769" s="72"/>
      <c r="S769" s="72"/>
      <c r="T769" s="72"/>
    </row>
    <row r="770" spans="2:20" ht="12.75" customHeight="1">
      <c r="B770" s="72"/>
      <c r="C770" s="72"/>
      <c r="D770" s="72"/>
      <c r="E770" s="72"/>
      <c r="F770" s="72"/>
      <c r="G770" s="72"/>
      <c r="H770" s="72"/>
      <c r="I770" s="72"/>
      <c r="J770" s="72"/>
      <c r="K770" s="72"/>
      <c r="L770" s="72"/>
      <c r="M770" s="72"/>
      <c r="N770" s="72"/>
      <c r="O770" s="72"/>
      <c r="P770" s="72"/>
      <c r="Q770" s="72"/>
      <c r="R770" s="72"/>
      <c r="S770" s="72"/>
      <c r="T770" s="72"/>
    </row>
    <row r="771" spans="2:20" ht="12.75" customHeight="1">
      <c r="B771" s="72"/>
      <c r="C771" s="72"/>
      <c r="D771" s="72"/>
      <c r="E771" s="72"/>
      <c r="F771" s="72"/>
      <c r="G771" s="72"/>
      <c r="H771" s="72"/>
      <c r="I771" s="72"/>
      <c r="J771" s="72"/>
      <c r="K771" s="72"/>
      <c r="L771" s="72"/>
      <c r="M771" s="72"/>
      <c r="N771" s="72"/>
      <c r="O771" s="72"/>
      <c r="P771" s="72"/>
      <c r="Q771" s="72"/>
      <c r="R771" s="72"/>
      <c r="S771" s="72"/>
      <c r="T771" s="72"/>
    </row>
    <row r="772" spans="2:20" ht="12.75" customHeight="1">
      <c r="B772" s="72"/>
      <c r="C772" s="72"/>
      <c r="D772" s="72"/>
      <c r="E772" s="72"/>
      <c r="F772" s="72"/>
      <c r="G772" s="72"/>
      <c r="H772" s="72"/>
      <c r="I772" s="72"/>
      <c r="J772" s="72"/>
      <c r="K772" s="72"/>
      <c r="L772" s="72"/>
      <c r="M772" s="72"/>
      <c r="N772" s="72"/>
      <c r="O772" s="72"/>
      <c r="P772" s="72"/>
      <c r="Q772" s="72"/>
      <c r="R772" s="72"/>
      <c r="S772" s="72"/>
      <c r="T772" s="72"/>
    </row>
    <row r="773" spans="2:20" ht="12.75" customHeight="1">
      <c r="B773" s="72"/>
      <c r="C773" s="72"/>
      <c r="D773" s="72"/>
      <c r="E773" s="72"/>
      <c r="F773" s="72"/>
      <c r="G773" s="72"/>
      <c r="H773" s="72"/>
      <c r="I773" s="72"/>
      <c r="J773" s="72"/>
      <c r="K773" s="72"/>
      <c r="L773" s="72"/>
      <c r="M773" s="72"/>
      <c r="N773" s="72"/>
      <c r="O773" s="72"/>
      <c r="P773" s="72"/>
      <c r="Q773" s="72"/>
      <c r="R773" s="72"/>
      <c r="S773" s="72"/>
      <c r="T773" s="72"/>
    </row>
    <row r="774" spans="2:20" ht="12.75" customHeight="1">
      <c r="B774" s="72"/>
      <c r="C774" s="72"/>
      <c r="D774" s="72"/>
      <c r="E774" s="72"/>
      <c r="F774" s="72"/>
      <c r="G774" s="72"/>
      <c r="H774" s="72"/>
      <c r="I774" s="72"/>
      <c r="J774" s="72"/>
      <c r="K774" s="72"/>
      <c r="L774" s="72"/>
      <c r="M774" s="72"/>
      <c r="N774" s="72"/>
      <c r="O774" s="72"/>
      <c r="P774" s="72"/>
      <c r="Q774" s="72"/>
      <c r="R774" s="72"/>
      <c r="S774" s="72"/>
      <c r="T774" s="72"/>
    </row>
    <row r="775" spans="2:20" ht="12.75" customHeight="1">
      <c r="B775" s="72"/>
      <c r="C775" s="72"/>
      <c r="D775" s="72"/>
      <c r="E775" s="72"/>
      <c r="F775" s="72"/>
      <c r="G775" s="72"/>
      <c r="H775" s="72"/>
      <c r="I775" s="72"/>
      <c r="J775" s="72"/>
      <c r="K775" s="72"/>
      <c r="L775" s="72"/>
      <c r="M775" s="72"/>
      <c r="N775" s="72"/>
      <c r="O775" s="72"/>
      <c r="P775" s="72"/>
      <c r="Q775" s="72"/>
      <c r="R775" s="72"/>
      <c r="S775" s="72"/>
      <c r="T775" s="72"/>
    </row>
    <row r="776" spans="2:20" ht="12.75" customHeight="1">
      <c r="B776" s="72"/>
      <c r="C776" s="72"/>
      <c r="D776" s="72"/>
      <c r="E776" s="72"/>
      <c r="F776" s="72"/>
      <c r="G776" s="72"/>
      <c r="H776" s="72"/>
      <c r="I776" s="72"/>
      <c r="J776" s="72"/>
      <c r="K776" s="72"/>
      <c r="L776" s="72"/>
      <c r="M776" s="72"/>
      <c r="N776" s="72"/>
      <c r="O776" s="72"/>
      <c r="P776" s="72"/>
      <c r="Q776" s="72"/>
      <c r="R776" s="72"/>
      <c r="S776" s="72"/>
      <c r="T776" s="72"/>
    </row>
    <row r="777" spans="2:20" ht="12.75" customHeight="1">
      <c r="B777" s="72"/>
      <c r="C777" s="72"/>
      <c r="D777" s="72"/>
      <c r="E777" s="72"/>
      <c r="F777" s="72"/>
      <c r="G777" s="72"/>
      <c r="H777" s="72"/>
      <c r="I777" s="72"/>
      <c r="J777" s="72"/>
      <c r="K777" s="72"/>
      <c r="L777" s="72"/>
      <c r="M777" s="72"/>
      <c r="N777" s="72"/>
      <c r="O777" s="72"/>
      <c r="P777" s="72"/>
      <c r="Q777" s="72"/>
      <c r="R777" s="72"/>
      <c r="S777" s="72"/>
      <c r="T777" s="72"/>
    </row>
    <row r="778" spans="2:20" ht="12.75" customHeight="1">
      <c r="B778" s="72"/>
      <c r="C778" s="72"/>
      <c r="D778" s="72"/>
      <c r="E778" s="72"/>
      <c r="F778" s="72"/>
      <c r="G778" s="72"/>
      <c r="H778" s="72"/>
      <c r="I778" s="72"/>
      <c r="J778" s="72"/>
      <c r="K778" s="72"/>
      <c r="L778" s="72"/>
      <c r="M778" s="72"/>
      <c r="N778" s="72"/>
      <c r="O778" s="72"/>
      <c r="P778" s="72"/>
      <c r="Q778" s="72"/>
      <c r="R778" s="72"/>
      <c r="S778" s="72"/>
      <c r="T778" s="72"/>
    </row>
    <row r="779" spans="2:20" ht="12.75" customHeight="1">
      <c r="B779" s="72"/>
      <c r="C779" s="72"/>
      <c r="D779" s="72"/>
      <c r="E779" s="72"/>
      <c r="F779" s="72"/>
      <c r="G779" s="72"/>
      <c r="H779" s="72"/>
      <c r="I779" s="72"/>
      <c r="J779" s="72"/>
      <c r="K779" s="72"/>
      <c r="L779" s="72"/>
      <c r="M779" s="72"/>
      <c r="N779" s="72"/>
      <c r="O779" s="72"/>
      <c r="P779" s="72"/>
      <c r="Q779" s="72"/>
      <c r="R779" s="72"/>
      <c r="S779" s="72"/>
      <c r="T779" s="72"/>
    </row>
    <row r="780" spans="2:20" ht="12.75" customHeight="1">
      <c r="B780" s="72"/>
      <c r="C780" s="72"/>
      <c r="D780" s="72"/>
      <c r="E780" s="72"/>
      <c r="F780" s="72"/>
      <c r="G780" s="72"/>
      <c r="H780" s="72"/>
      <c r="I780" s="72"/>
      <c r="J780" s="72"/>
      <c r="K780" s="72"/>
      <c r="L780" s="72"/>
      <c r="M780" s="72"/>
      <c r="N780" s="72"/>
      <c r="O780" s="72"/>
      <c r="P780" s="72"/>
      <c r="Q780" s="72"/>
      <c r="R780" s="72"/>
      <c r="S780" s="72"/>
      <c r="T780" s="72"/>
    </row>
    <row r="781" spans="2:20" ht="12.75" customHeight="1">
      <c r="B781" s="72"/>
      <c r="C781" s="72"/>
      <c r="D781" s="72"/>
      <c r="E781" s="72"/>
      <c r="F781" s="72"/>
      <c r="G781" s="72"/>
      <c r="H781" s="72"/>
      <c r="I781" s="72"/>
      <c r="J781" s="72"/>
      <c r="K781" s="72"/>
      <c r="L781" s="72"/>
      <c r="M781" s="72"/>
      <c r="N781" s="72"/>
      <c r="O781" s="72"/>
      <c r="P781" s="72"/>
      <c r="Q781" s="72"/>
      <c r="R781" s="72"/>
      <c r="S781" s="72"/>
      <c r="T781" s="72"/>
    </row>
    <row r="782" spans="2:20" ht="12.75" customHeight="1">
      <c r="B782" s="72"/>
      <c r="C782" s="72"/>
      <c r="D782" s="72"/>
      <c r="E782" s="72"/>
      <c r="F782" s="72"/>
      <c r="G782" s="72"/>
      <c r="H782" s="72"/>
      <c r="I782" s="72"/>
      <c r="J782" s="72"/>
      <c r="K782" s="72"/>
      <c r="L782" s="72"/>
      <c r="M782" s="72"/>
      <c r="N782" s="72"/>
      <c r="O782" s="72"/>
      <c r="P782" s="72"/>
      <c r="Q782" s="72"/>
      <c r="R782" s="72"/>
      <c r="S782" s="72"/>
      <c r="T782" s="72"/>
    </row>
    <row r="783" spans="2:20" ht="12.75" customHeight="1">
      <c r="B783" s="72"/>
      <c r="C783" s="72"/>
      <c r="D783" s="72"/>
      <c r="E783" s="72"/>
      <c r="F783" s="72"/>
      <c r="G783" s="72"/>
      <c r="H783" s="72"/>
      <c r="I783" s="72"/>
      <c r="J783" s="72"/>
      <c r="K783" s="72"/>
      <c r="L783" s="72"/>
      <c r="M783" s="72"/>
      <c r="N783" s="72"/>
      <c r="O783" s="72"/>
      <c r="P783" s="72"/>
      <c r="Q783" s="72"/>
      <c r="R783" s="72"/>
      <c r="S783" s="72"/>
      <c r="T783" s="72"/>
    </row>
    <row r="784" spans="2:20" ht="12.75" customHeight="1">
      <c r="B784" s="72"/>
      <c r="C784" s="72"/>
      <c r="D784" s="72"/>
      <c r="E784" s="72"/>
      <c r="F784" s="72"/>
      <c r="G784" s="72"/>
      <c r="H784" s="72"/>
      <c r="I784" s="72"/>
      <c r="J784" s="72"/>
      <c r="K784" s="72"/>
      <c r="L784" s="72"/>
      <c r="M784" s="72"/>
      <c r="N784" s="72"/>
      <c r="O784" s="72"/>
      <c r="P784" s="72"/>
      <c r="Q784" s="72"/>
      <c r="R784" s="72"/>
      <c r="S784" s="72"/>
      <c r="T784" s="72"/>
    </row>
    <row r="785" spans="2:20" ht="12.75" customHeight="1">
      <c r="B785" s="72"/>
      <c r="C785" s="72"/>
      <c r="D785" s="72"/>
      <c r="E785" s="72"/>
      <c r="F785" s="72"/>
      <c r="G785" s="72"/>
      <c r="H785" s="72"/>
      <c r="I785" s="72"/>
      <c r="J785" s="72"/>
      <c r="K785" s="72"/>
      <c r="L785" s="72"/>
      <c r="M785" s="72"/>
      <c r="N785" s="72"/>
      <c r="O785" s="72"/>
      <c r="P785" s="72"/>
      <c r="Q785" s="72"/>
      <c r="R785" s="72"/>
      <c r="S785" s="72"/>
      <c r="T785" s="72"/>
    </row>
    <row r="786" spans="2:20" ht="12.75" customHeight="1">
      <c r="B786" s="72"/>
      <c r="C786" s="72"/>
      <c r="D786" s="72"/>
      <c r="E786" s="72"/>
      <c r="F786" s="72"/>
      <c r="G786" s="72"/>
      <c r="H786" s="72"/>
      <c r="I786" s="72"/>
      <c r="J786" s="72"/>
      <c r="K786" s="72"/>
      <c r="L786" s="72"/>
      <c r="M786" s="72"/>
      <c r="N786" s="72"/>
      <c r="O786" s="72"/>
      <c r="P786" s="72"/>
      <c r="Q786" s="72"/>
      <c r="R786" s="72"/>
      <c r="S786" s="72"/>
      <c r="T786" s="72"/>
    </row>
    <row r="787" spans="2:20" ht="12.75" customHeight="1">
      <c r="B787" s="72"/>
      <c r="C787" s="72"/>
      <c r="D787" s="72"/>
      <c r="E787" s="72"/>
      <c r="F787" s="72"/>
      <c r="G787" s="72"/>
      <c r="H787" s="72"/>
      <c r="I787" s="72"/>
      <c r="J787" s="72"/>
      <c r="K787" s="72"/>
      <c r="L787" s="72"/>
      <c r="M787" s="72"/>
      <c r="N787" s="72"/>
      <c r="O787" s="72"/>
      <c r="P787" s="72"/>
      <c r="Q787" s="72"/>
      <c r="R787" s="72"/>
      <c r="S787" s="72"/>
      <c r="T787" s="72"/>
    </row>
    <row r="788" spans="2:20" ht="12.75" customHeight="1">
      <c r="B788" s="72"/>
      <c r="C788" s="72"/>
      <c r="D788" s="72"/>
      <c r="E788" s="72"/>
      <c r="F788" s="72"/>
      <c r="G788" s="72"/>
      <c r="H788" s="72"/>
      <c r="I788" s="72"/>
      <c r="J788" s="72"/>
      <c r="K788" s="72"/>
      <c r="L788" s="72"/>
      <c r="M788" s="72"/>
      <c r="N788" s="72"/>
      <c r="O788" s="72"/>
      <c r="P788" s="72"/>
      <c r="Q788" s="72"/>
      <c r="R788" s="72"/>
      <c r="S788" s="72"/>
      <c r="T788" s="72"/>
    </row>
    <row r="789" spans="2:20" ht="12.75" customHeight="1">
      <c r="B789" s="72"/>
      <c r="C789" s="72"/>
      <c r="D789" s="72"/>
      <c r="E789" s="72"/>
      <c r="F789" s="72"/>
      <c r="G789" s="72"/>
      <c r="H789" s="72"/>
      <c r="I789" s="72"/>
      <c r="J789" s="72"/>
      <c r="K789" s="72"/>
      <c r="L789" s="72"/>
      <c r="M789" s="72"/>
      <c r="N789" s="72"/>
      <c r="O789" s="72"/>
      <c r="P789" s="72"/>
      <c r="Q789" s="72"/>
      <c r="R789" s="72"/>
      <c r="S789" s="72"/>
      <c r="T789" s="72"/>
    </row>
    <row r="790" spans="2:20" ht="12.75" customHeight="1">
      <c r="B790" s="72"/>
      <c r="C790" s="72"/>
      <c r="D790" s="72"/>
      <c r="E790" s="72"/>
      <c r="F790" s="72"/>
      <c r="G790" s="72"/>
      <c r="H790" s="72"/>
      <c r="I790" s="72"/>
      <c r="J790" s="72"/>
      <c r="K790" s="72"/>
      <c r="L790" s="72"/>
      <c r="M790" s="72"/>
      <c r="N790" s="72"/>
      <c r="O790" s="72"/>
      <c r="P790" s="72"/>
      <c r="Q790" s="72"/>
      <c r="R790" s="72"/>
      <c r="S790" s="72"/>
      <c r="T790" s="72"/>
    </row>
    <row r="791" spans="2:20" ht="12.75" customHeight="1">
      <c r="B791" s="72"/>
      <c r="C791" s="72"/>
      <c r="D791" s="72"/>
      <c r="E791" s="72"/>
      <c r="F791" s="72"/>
      <c r="G791" s="72"/>
      <c r="H791" s="72"/>
      <c r="I791" s="72"/>
      <c r="J791" s="72"/>
      <c r="K791" s="72"/>
      <c r="L791" s="72"/>
      <c r="M791" s="72"/>
      <c r="N791" s="72"/>
      <c r="O791" s="72"/>
      <c r="P791" s="72"/>
      <c r="Q791" s="72"/>
      <c r="R791" s="72"/>
      <c r="S791" s="72"/>
      <c r="T791" s="72"/>
    </row>
    <row r="792" spans="2:20" ht="12.75" customHeight="1">
      <c r="B792" s="72"/>
      <c r="C792" s="72"/>
      <c r="D792" s="72"/>
      <c r="E792" s="72"/>
      <c r="F792" s="72"/>
      <c r="G792" s="72"/>
      <c r="H792" s="72"/>
      <c r="I792" s="72"/>
      <c r="J792" s="72"/>
      <c r="K792" s="72"/>
      <c r="L792" s="72"/>
      <c r="M792" s="72"/>
      <c r="N792" s="72"/>
      <c r="O792" s="72"/>
      <c r="P792" s="72"/>
      <c r="Q792" s="72"/>
      <c r="R792" s="72"/>
      <c r="S792" s="72"/>
      <c r="T792" s="72"/>
    </row>
    <row r="793" spans="2:20" ht="12.75" customHeight="1">
      <c r="B793" s="72"/>
      <c r="C793" s="72"/>
      <c r="D793" s="72"/>
      <c r="E793" s="72"/>
      <c r="F793" s="72"/>
      <c r="G793" s="72"/>
      <c r="H793" s="72"/>
      <c r="I793" s="72"/>
      <c r="J793" s="72"/>
      <c r="K793" s="72"/>
      <c r="L793" s="72"/>
      <c r="M793" s="72"/>
      <c r="N793" s="72"/>
      <c r="O793" s="72"/>
      <c r="P793" s="72"/>
      <c r="Q793" s="72"/>
      <c r="R793" s="72"/>
      <c r="S793" s="72"/>
      <c r="T793" s="72"/>
    </row>
    <row r="794" spans="2:20" ht="12.75" customHeight="1">
      <c r="B794" s="72"/>
      <c r="C794" s="72"/>
      <c r="D794" s="72"/>
      <c r="E794" s="72"/>
      <c r="F794" s="72"/>
      <c r="G794" s="72"/>
      <c r="H794" s="72"/>
      <c r="I794" s="72"/>
      <c r="J794" s="72"/>
      <c r="K794" s="72"/>
      <c r="L794" s="72"/>
      <c r="M794" s="72"/>
      <c r="N794" s="72"/>
      <c r="O794" s="72"/>
      <c r="P794" s="72"/>
      <c r="Q794" s="72"/>
      <c r="R794" s="72"/>
      <c r="S794" s="72"/>
      <c r="T794" s="72"/>
    </row>
    <row r="795" spans="2:20" ht="12.75" customHeight="1">
      <c r="B795" s="72"/>
      <c r="C795" s="72"/>
      <c r="D795" s="72"/>
      <c r="E795" s="72"/>
      <c r="F795" s="72"/>
      <c r="G795" s="72"/>
      <c r="H795" s="72"/>
      <c r="I795" s="72"/>
      <c r="J795" s="72"/>
      <c r="K795" s="72"/>
      <c r="L795" s="72"/>
      <c r="M795" s="72"/>
      <c r="N795" s="72"/>
      <c r="O795" s="72"/>
      <c r="P795" s="72"/>
      <c r="Q795" s="72"/>
      <c r="R795" s="72"/>
      <c r="S795" s="72"/>
      <c r="T795" s="72"/>
    </row>
    <row r="796" spans="2:20" ht="12.75" customHeight="1">
      <c r="B796" s="72"/>
      <c r="C796" s="72"/>
      <c r="D796" s="72"/>
      <c r="E796" s="72"/>
      <c r="F796" s="72"/>
      <c r="G796" s="72"/>
      <c r="H796" s="72"/>
      <c r="I796" s="72"/>
      <c r="J796" s="72"/>
      <c r="K796" s="72"/>
      <c r="L796" s="72"/>
      <c r="M796" s="72"/>
      <c r="N796" s="72"/>
      <c r="O796" s="72"/>
      <c r="P796" s="72"/>
      <c r="Q796" s="72"/>
      <c r="R796" s="72"/>
      <c r="S796" s="72"/>
      <c r="T796" s="72"/>
    </row>
    <row r="797" spans="2:20" ht="12.75" customHeight="1">
      <c r="B797" s="72"/>
      <c r="C797" s="72"/>
      <c r="D797" s="72"/>
      <c r="E797" s="72"/>
      <c r="F797" s="72"/>
      <c r="G797" s="72"/>
      <c r="H797" s="72"/>
      <c r="I797" s="72"/>
      <c r="J797" s="72"/>
      <c r="K797" s="72"/>
      <c r="L797" s="72"/>
      <c r="M797" s="72"/>
      <c r="N797" s="72"/>
      <c r="O797" s="72"/>
      <c r="P797" s="72"/>
      <c r="Q797" s="72"/>
      <c r="R797" s="72"/>
      <c r="S797" s="72"/>
      <c r="T797" s="72"/>
    </row>
    <row r="798" spans="2:20" ht="12.75" customHeight="1">
      <c r="B798" s="72"/>
      <c r="C798" s="72"/>
      <c r="D798" s="72"/>
      <c r="E798" s="72"/>
      <c r="F798" s="72"/>
      <c r="G798" s="72"/>
      <c r="H798" s="72"/>
      <c r="I798" s="72"/>
      <c r="J798" s="72"/>
      <c r="K798" s="72"/>
      <c r="L798" s="72"/>
      <c r="M798" s="72"/>
      <c r="N798" s="72"/>
      <c r="O798" s="72"/>
      <c r="P798" s="72"/>
      <c r="Q798" s="72"/>
      <c r="R798" s="72"/>
      <c r="S798" s="72"/>
      <c r="T798" s="72"/>
    </row>
    <row r="799" spans="2:20" ht="12.75" customHeight="1">
      <c r="B799" s="72"/>
      <c r="C799" s="72"/>
      <c r="D799" s="72"/>
      <c r="E799" s="72"/>
      <c r="F799" s="72"/>
      <c r="G799" s="72"/>
      <c r="H799" s="72"/>
      <c r="I799" s="72"/>
      <c r="J799" s="72"/>
      <c r="K799" s="72"/>
      <c r="L799" s="72"/>
      <c r="M799" s="72"/>
      <c r="N799" s="72"/>
      <c r="O799" s="72"/>
      <c r="P799" s="72"/>
      <c r="Q799" s="72"/>
      <c r="R799" s="72"/>
      <c r="S799" s="72"/>
      <c r="T799" s="72"/>
    </row>
    <row r="800" spans="2:20" ht="12.75" customHeight="1">
      <c r="B800" s="72"/>
      <c r="C800" s="72"/>
      <c r="D800" s="72"/>
      <c r="E800" s="72"/>
      <c r="F800" s="72"/>
      <c r="G800" s="72"/>
      <c r="H800" s="72"/>
      <c r="I800" s="72"/>
      <c r="J800" s="72"/>
      <c r="K800" s="72"/>
      <c r="L800" s="72"/>
      <c r="M800" s="72"/>
      <c r="N800" s="72"/>
      <c r="O800" s="72"/>
      <c r="P800" s="72"/>
      <c r="Q800" s="72"/>
      <c r="R800" s="72"/>
      <c r="S800" s="72"/>
      <c r="T800" s="72"/>
    </row>
    <row r="801" spans="2:20" ht="12.75" customHeight="1">
      <c r="B801" s="72"/>
      <c r="C801" s="72"/>
      <c r="D801" s="72"/>
      <c r="E801" s="72"/>
      <c r="F801" s="72"/>
      <c r="G801" s="72"/>
      <c r="H801" s="72"/>
      <c r="I801" s="72"/>
      <c r="J801" s="72"/>
      <c r="K801" s="72"/>
      <c r="L801" s="72"/>
      <c r="M801" s="72"/>
      <c r="N801" s="72"/>
      <c r="O801" s="72"/>
      <c r="P801" s="72"/>
      <c r="Q801" s="72"/>
      <c r="R801" s="72"/>
      <c r="S801" s="72"/>
      <c r="T801" s="72"/>
    </row>
    <row r="802" spans="2:20" ht="12.75" customHeight="1">
      <c r="B802" s="72"/>
      <c r="C802" s="72"/>
      <c r="D802" s="72"/>
      <c r="E802" s="72"/>
      <c r="F802" s="72"/>
      <c r="G802" s="72"/>
      <c r="H802" s="72"/>
      <c r="I802" s="72"/>
      <c r="J802" s="72"/>
      <c r="K802" s="72"/>
      <c r="L802" s="72"/>
      <c r="M802" s="72"/>
      <c r="N802" s="72"/>
      <c r="O802" s="72"/>
      <c r="P802" s="72"/>
      <c r="Q802" s="72"/>
      <c r="R802" s="72"/>
      <c r="S802" s="72"/>
      <c r="T802" s="72"/>
    </row>
    <row r="803" spans="2:20" ht="12.75" customHeight="1">
      <c r="B803" s="72"/>
      <c r="C803" s="72"/>
      <c r="D803" s="72"/>
      <c r="E803" s="72"/>
      <c r="F803" s="72"/>
      <c r="G803" s="72"/>
      <c r="H803" s="72"/>
      <c r="I803" s="72"/>
      <c r="J803" s="72"/>
      <c r="K803" s="72"/>
      <c r="L803" s="72"/>
      <c r="M803" s="72"/>
      <c r="N803" s="72"/>
      <c r="O803" s="72"/>
      <c r="P803" s="72"/>
      <c r="Q803" s="72"/>
      <c r="R803" s="72"/>
      <c r="S803" s="72"/>
      <c r="T803" s="72"/>
    </row>
    <row r="804" spans="2:20" ht="12.75" customHeight="1">
      <c r="B804" s="72"/>
      <c r="C804" s="72"/>
      <c r="D804" s="72"/>
      <c r="E804" s="72"/>
      <c r="F804" s="72"/>
      <c r="G804" s="72"/>
      <c r="H804" s="72"/>
      <c r="I804" s="72"/>
      <c r="J804" s="72"/>
      <c r="K804" s="72"/>
      <c r="L804" s="72"/>
      <c r="M804" s="72"/>
      <c r="N804" s="72"/>
      <c r="O804" s="72"/>
      <c r="P804" s="72"/>
      <c r="Q804" s="72"/>
      <c r="R804" s="72"/>
      <c r="S804" s="72"/>
      <c r="T804" s="72"/>
    </row>
    <row r="805" spans="2:20" ht="12.75" customHeight="1">
      <c r="B805" s="72"/>
      <c r="C805" s="72"/>
      <c r="D805" s="72"/>
      <c r="E805" s="72"/>
      <c r="F805" s="72"/>
      <c r="G805" s="72"/>
      <c r="H805" s="72"/>
      <c r="I805" s="72"/>
      <c r="J805" s="72"/>
      <c r="K805" s="72"/>
      <c r="L805" s="72"/>
      <c r="M805" s="72"/>
      <c r="N805" s="72"/>
      <c r="O805" s="72"/>
      <c r="P805" s="72"/>
      <c r="Q805" s="72"/>
      <c r="R805" s="72"/>
      <c r="S805" s="72"/>
      <c r="T805" s="72"/>
    </row>
    <row r="806" spans="2:20" ht="12.75" customHeight="1">
      <c r="B806" s="72"/>
      <c r="C806" s="72"/>
      <c r="D806" s="72"/>
      <c r="E806" s="72"/>
      <c r="F806" s="72"/>
      <c r="G806" s="72"/>
      <c r="H806" s="72"/>
      <c r="I806" s="72"/>
      <c r="J806" s="72"/>
      <c r="K806" s="72"/>
      <c r="L806" s="72"/>
      <c r="M806" s="72"/>
      <c r="N806" s="72"/>
      <c r="O806" s="72"/>
      <c r="P806" s="72"/>
      <c r="Q806" s="72"/>
      <c r="R806" s="72"/>
      <c r="S806" s="72"/>
      <c r="T806" s="72"/>
    </row>
    <row r="807" spans="2:20" ht="12.75" customHeight="1">
      <c r="B807" s="72"/>
      <c r="C807" s="72"/>
      <c r="D807" s="72"/>
      <c r="E807" s="72"/>
      <c r="F807" s="72"/>
      <c r="G807" s="72"/>
      <c r="H807" s="72"/>
      <c r="I807" s="72"/>
      <c r="J807" s="72"/>
      <c r="K807" s="72"/>
      <c r="L807" s="72"/>
      <c r="M807" s="72"/>
      <c r="N807" s="72"/>
      <c r="O807" s="72"/>
      <c r="P807" s="72"/>
      <c r="Q807" s="72"/>
      <c r="R807" s="72"/>
      <c r="S807" s="72"/>
      <c r="T807" s="72"/>
    </row>
    <row r="808" spans="2:20" ht="12.75" customHeight="1">
      <c r="B808" s="72"/>
      <c r="C808" s="72"/>
      <c r="D808" s="72"/>
      <c r="E808" s="72"/>
      <c r="F808" s="72"/>
      <c r="G808" s="72"/>
      <c r="H808" s="72"/>
      <c r="I808" s="72"/>
      <c r="J808" s="72"/>
      <c r="K808" s="72"/>
      <c r="L808" s="72"/>
      <c r="M808" s="72"/>
      <c r="N808" s="72"/>
      <c r="O808" s="72"/>
      <c r="P808" s="72"/>
      <c r="Q808" s="72"/>
      <c r="R808" s="72"/>
      <c r="S808" s="72"/>
      <c r="T808" s="72"/>
    </row>
    <row r="809" spans="2:20" ht="12.75" customHeight="1">
      <c r="B809" s="72"/>
      <c r="C809" s="72"/>
      <c r="D809" s="72"/>
      <c r="E809" s="72"/>
      <c r="F809" s="72"/>
      <c r="G809" s="72"/>
      <c r="H809" s="72"/>
      <c r="I809" s="72"/>
      <c r="J809" s="72"/>
      <c r="K809" s="72"/>
      <c r="L809" s="72"/>
      <c r="M809" s="72"/>
      <c r="N809" s="72"/>
      <c r="O809" s="72"/>
      <c r="P809" s="72"/>
      <c r="Q809" s="72"/>
      <c r="R809" s="72"/>
      <c r="S809" s="72"/>
      <c r="T809" s="72"/>
    </row>
    <row r="810" spans="2:20" ht="12.75" customHeight="1">
      <c r="B810" s="72"/>
      <c r="C810" s="72"/>
      <c r="D810" s="72"/>
      <c r="E810" s="72"/>
      <c r="F810" s="72"/>
      <c r="G810" s="72"/>
      <c r="H810" s="72"/>
      <c r="I810" s="72"/>
      <c r="J810" s="72"/>
      <c r="K810" s="72"/>
      <c r="L810" s="72"/>
      <c r="M810" s="72"/>
      <c r="N810" s="72"/>
      <c r="O810" s="72"/>
      <c r="P810" s="72"/>
      <c r="Q810" s="72"/>
      <c r="R810" s="72"/>
      <c r="S810" s="72"/>
      <c r="T810" s="72"/>
    </row>
    <row r="811" spans="2:20" ht="12.75" customHeight="1">
      <c r="B811" s="72"/>
      <c r="C811" s="72"/>
      <c r="D811" s="72"/>
      <c r="E811" s="72"/>
      <c r="F811" s="72"/>
      <c r="G811" s="72"/>
      <c r="H811" s="72"/>
      <c r="I811" s="72"/>
      <c r="J811" s="72"/>
      <c r="K811" s="72"/>
      <c r="L811" s="72"/>
      <c r="M811" s="72"/>
      <c r="N811" s="72"/>
      <c r="O811" s="72"/>
      <c r="P811" s="72"/>
      <c r="Q811" s="72"/>
      <c r="R811" s="72"/>
      <c r="S811" s="72"/>
      <c r="T811" s="72"/>
    </row>
    <row r="812" spans="2:20" ht="12.75" customHeight="1">
      <c r="B812" s="72"/>
      <c r="C812" s="72"/>
      <c r="D812" s="72"/>
      <c r="E812" s="72"/>
      <c r="F812" s="72"/>
      <c r="G812" s="72"/>
      <c r="H812" s="72"/>
      <c r="I812" s="72"/>
      <c r="J812" s="72"/>
      <c r="K812" s="72"/>
      <c r="L812" s="72"/>
      <c r="M812" s="72"/>
      <c r="N812" s="72"/>
      <c r="O812" s="72"/>
      <c r="P812" s="72"/>
      <c r="Q812" s="72"/>
      <c r="R812" s="72"/>
      <c r="S812" s="72"/>
      <c r="T812" s="72"/>
    </row>
    <row r="813" spans="2:20" ht="12.75" customHeight="1">
      <c r="B813" s="72"/>
      <c r="C813" s="72"/>
      <c r="D813" s="72"/>
      <c r="E813" s="72"/>
      <c r="F813" s="72"/>
      <c r="G813" s="72"/>
      <c r="H813" s="72"/>
      <c r="I813" s="72"/>
      <c r="J813" s="72"/>
      <c r="K813" s="72"/>
      <c r="L813" s="72"/>
      <c r="M813" s="72"/>
      <c r="N813" s="72"/>
      <c r="O813" s="72"/>
      <c r="P813" s="72"/>
      <c r="Q813" s="72"/>
      <c r="R813" s="72"/>
      <c r="S813" s="72"/>
      <c r="T813" s="72"/>
    </row>
    <row r="814" spans="2:20" ht="12.75" customHeight="1">
      <c r="B814" s="72"/>
      <c r="C814" s="72"/>
      <c r="D814" s="72"/>
      <c r="E814" s="72"/>
      <c r="F814" s="72"/>
      <c r="G814" s="72"/>
      <c r="H814" s="72"/>
      <c r="I814" s="72"/>
      <c r="J814" s="72"/>
      <c r="K814" s="72"/>
      <c r="L814" s="72"/>
      <c r="M814" s="72"/>
      <c r="N814" s="72"/>
      <c r="O814" s="72"/>
      <c r="P814" s="72"/>
      <c r="Q814" s="72"/>
      <c r="R814" s="72"/>
      <c r="S814" s="72"/>
      <c r="T814" s="72"/>
    </row>
    <row r="815" spans="2:20" ht="12.75" customHeight="1">
      <c r="B815" s="72"/>
      <c r="C815" s="72"/>
      <c r="D815" s="72"/>
      <c r="E815" s="72"/>
      <c r="F815" s="72"/>
      <c r="G815" s="72"/>
      <c r="H815" s="72"/>
      <c r="I815" s="72"/>
      <c r="J815" s="72"/>
      <c r="K815" s="72"/>
      <c r="L815" s="72"/>
      <c r="M815" s="72"/>
      <c r="N815" s="72"/>
      <c r="O815" s="72"/>
      <c r="P815" s="72"/>
      <c r="Q815" s="72"/>
      <c r="R815" s="72"/>
      <c r="S815" s="72"/>
      <c r="T815" s="72"/>
    </row>
    <row r="816" spans="2:20" ht="12.75" customHeight="1">
      <c r="B816" s="72"/>
      <c r="C816" s="72"/>
      <c r="D816" s="72"/>
      <c r="E816" s="72"/>
      <c r="F816" s="72"/>
      <c r="G816" s="72"/>
      <c r="H816" s="72"/>
      <c r="I816" s="72"/>
      <c r="J816" s="72"/>
      <c r="K816" s="72"/>
      <c r="L816" s="72"/>
      <c r="M816" s="72"/>
      <c r="N816" s="72"/>
      <c r="O816" s="72"/>
      <c r="P816" s="72"/>
      <c r="Q816" s="72"/>
      <c r="R816" s="72"/>
      <c r="S816" s="72"/>
      <c r="T816" s="72"/>
    </row>
    <row r="817" spans="2:20" ht="12.75" customHeight="1">
      <c r="B817" s="72"/>
      <c r="C817" s="72"/>
      <c r="D817" s="72"/>
      <c r="E817" s="72"/>
      <c r="F817" s="72"/>
      <c r="G817" s="72"/>
      <c r="H817" s="72"/>
      <c r="I817" s="72"/>
      <c r="J817" s="72"/>
      <c r="K817" s="72"/>
      <c r="L817" s="72"/>
      <c r="M817" s="72"/>
      <c r="N817" s="72"/>
      <c r="O817" s="72"/>
      <c r="P817" s="72"/>
      <c r="Q817" s="72"/>
      <c r="R817" s="72"/>
      <c r="S817" s="72"/>
      <c r="T817" s="72"/>
    </row>
    <row r="818" spans="2:20" ht="12.75" customHeight="1">
      <c r="B818" s="72"/>
      <c r="C818" s="72"/>
      <c r="D818" s="72"/>
      <c r="E818" s="72"/>
      <c r="F818" s="72"/>
      <c r="G818" s="72"/>
      <c r="H818" s="72"/>
      <c r="I818" s="72"/>
      <c r="J818" s="72"/>
      <c r="K818" s="72"/>
      <c r="L818" s="72"/>
      <c r="M818" s="72"/>
      <c r="N818" s="72"/>
      <c r="O818" s="72"/>
      <c r="P818" s="72"/>
      <c r="Q818" s="72"/>
      <c r="R818" s="72"/>
      <c r="S818" s="72"/>
      <c r="T818" s="72"/>
    </row>
    <row r="819" spans="2:20" ht="12.75" customHeight="1">
      <c r="B819" s="72"/>
      <c r="C819" s="72"/>
      <c r="D819" s="72"/>
      <c r="E819" s="72"/>
      <c r="F819" s="72"/>
      <c r="G819" s="72"/>
      <c r="H819" s="72"/>
      <c r="I819" s="72"/>
      <c r="J819" s="72"/>
      <c r="K819" s="72"/>
      <c r="L819" s="72"/>
      <c r="M819" s="72"/>
      <c r="N819" s="72"/>
      <c r="O819" s="72"/>
      <c r="P819" s="72"/>
      <c r="Q819" s="72"/>
      <c r="R819" s="72"/>
      <c r="S819" s="72"/>
      <c r="T819" s="72"/>
    </row>
    <row r="820" spans="2:20" ht="12.75" customHeight="1">
      <c r="B820" s="72"/>
      <c r="C820" s="72"/>
      <c r="D820" s="72"/>
      <c r="E820" s="72"/>
      <c r="F820" s="72"/>
      <c r="G820" s="72"/>
      <c r="H820" s="72"/>
      <c r="I820" s="72"/>
      <c r="J820" s="72"/>
      <c r="K820" s="72"/>
      <c r="L820" s="72"/>
      <c r="M820" s="72"/>
      <c r="N820" s="72"/>
      <c r="O820" s="72"/>
      <c r="P820" s="72"/>
      <c r="Q820" s="72"/>
      <c r="R820" s="72"/>
      <c r="S820" s="72"/>
      <c r="T820" s="72"/>
    </row>
    <row r="821" spans="2:20" ht="12.75" customHeight="1">
      <c r="B821" s="72"/>
      <c r="C821" s="72"/>
      <c r="D821" s="72"/>
      <c r="E821" s="72"/>
      <c r="F821" s="72"/>
      <c r="G821" s="72"/>
      <c r="H821" s="72"/>
      <c r="I821" s="72"/>
      <c r="J821" s="72"/>
      <c r="K821" s="72"/>
      <c r="L821" s="72"/>
      <c r="M821" s="72"/>
      <c r="N821" s="72"/>
      <c r="O821" s="72"/>
      <c r="P821" s="72"/>
      <c r="Q821" s="72"/>
      <c r="R821" s="72"/>
      <c r="S821" s="72"/>
      <c r="T821" s="72"/>
    </row>
    <row r="822" spans="2:20" ht="12.75" customHeight="1">
      <c r="B822" s="72"/>
      <c r="C822" s="72"/>
      <c r="D822" s="72"/>
      <c r="E822" s="72"/>
      <c r="F822" s="72"/>
      <c r="G822" s="72"/>
      <c r="H822" s="72"/>
      <c r="I822" s="72"/>
      <c r="J822" s="72"/>
      <c r="K822" s="72"/>
      <c r="L822" s="72"/>
      <c r="M822" s="72"/>
      <c r="N822" s="72"/>
      <c r="O822" s="72"/>
      <c r="P822" s="72"/>
      <c r="Q822" s="72"/>
      <c r="R822" s="72"/>
      <c r="S822" s="72"/>
      <c r="T822" s="72"/>
    </row>
    <row r="823" spans="2:20" ht="12.75" customHeight="1">
      <c r="B823" s="72"/>
      <c r="C823" s="72"/>
      <c r="D823" s="72"/>
      <c r="E823" s="72"/>
      <c r="F823" s="72"/>
      <c r="G823" s="72"/>
      <c r="H823" s="72"/>
      <c r="I823" s="72"/>
      <c r="J823" s="72"/>
      <c r="K823" s="72"/>
      <c r="L823" s="72"/>
      <c r="M823" s="72"/>
      <c r="N823" s="72"/>
      <c r="O823" s="72"/>
      <c r="P823" s="72"/>
      <c r="Q823" s="72"/>
      <c r="R823" s="72"/>
      <c r="S823" s="72"/>
      <c r="T823" s="72"/>
    </row>
    <row r="824" spans="2:20" ht="12.75" customHeight="1">
      <c r="B824" s="72"/>
      <c r="C824" s="72"/>
      <c r="D824" s="72"/>
      <c r="E824" s="72"/>
      <c r="F824" s="72"/>
      <c r="G824" s="72"/>
      <c r="H824" s="72"/>
      <c r="I824" s="72"/>
      <c r="J824" s="72"/>
      <c r="K824" s="72"/>
      <c r="L824" s="72"/>
      <c r="M824" s="72"/>
      <c r="N824" s="72"/>
      <c r="O824" s="72"/>
      <c r="P824" s="72"/>
      <c r="Q824" s="72"/>
      <c r="R824" s="72"/>
      <c r="S824" s="72"/>
      <c r="T824" s="72"/>
    </row>
    <row r="825" spans="2:20" ht="12.75" customHeight="1">
      <c r="B825" s="72"/>
      <c r="C825" s="72"/>
      <c r="D825" s="72"/>
      <c r="E825" s="72"/>
      <c r="F825" s="72"/>
      <c r="G825" s="72"/>
      <c r="H825" s="72"/>
      <c r="I825" s="72"/>
      <c r="J825" s="72"/>
      <c r="K825" s="72"/>
      <c r="L825" s="72"/>
      <c r="M825" s="72"/>
      <c r="N825" s="72"/>
      <c r="O825" s="72"/>
      <c r="P825" s="72"/>
      <c r="Q825" s="72"/>
      <c r="R825" s="72"/>
      <c r="S825" s="72"/>
      <c r="T825" s="72"/>
    </row>
    <row r="826" spans="2:20" ht="12.75" customHeight="1">
      <c r="B826" s="72"/>
      <c r="C826" s="72"/>
      <c r="D826" s="72"/>
      <c r="E826" s="72"/>
      <c r="F826" s="72"/>
      <c r="G826" s="72"/>
      <c r="H826" s="72"/>
      <c r="I826" s="72"/>
      <c r="J826" s="72"/>
      <c r="K826" s="72"/>
      <c r="L826" s="72"/>
      <c r="M826" s="72"/>
      <c r="N826" s="72"/>
      <c r="O826" s="72"/>
      <c r="P826" s="72"/>
      <c r="Q826" s="72"/>
      <c r="R826" s="72"/>
      <c r="S826" s="72"/>
      <c r="T826" s="72"/>
    </row>
    <row r="827" spans="2:20" ht="12.75" customHeight="1">
      <c r="B827" s="72"/>
      <c r="C827" s="72"/>
      <c r="D827" s="72"/>
      <c r="E827" s="72"/>
      <c r="F827" s="72"/>
      <c r="G827" s="72"/>
      <c r="H827" s="72"/>
      <c r="I827" s="72"/>
      <c r="J827" s="72"/>
      <c r="K827" s="72"/>
      <c r="L827" s="72"/>
      <c r="M827" s="72"/>
      <c r="N827" s="72"/>
      <c r="O827" s="72"/>
      <c r="P827" s="72"/>
      <c r="Q827" s="72"/>
      <c r="R827" s="72"/>
      <c r="S827" s="72"/>
      <c r="T827" s="72"/>
    </row>
    <row r="828" spans="2:20" ht="12.75" customHeight="1">
      <c r="B828" s="72"/>
      <c r="C828" s="72"/>
      <c r="D828" s="72"/>
      <c r="E828" s="72"/>
      <c r="F828" s="72"/>
      <c r="G828" s="72"/>
      <c r="H828" s="72"/>
      <c r="I828" s="72"/>
      <c r="J828" s="72"/>
      <c r="K828" s="72"/>
      <c r="L828" s="72"/>
      <c r="M828" s="72"/>
      <c r="N828" s="72"/>
      <c r="O828" s="72"/>
      <c r="P828" s="72"/>
      <c r="Q828" s="72"/>
      <c r="R828" s="72"/>
      <c r="S828" s="72"/>
      <c r="T828" s="72"/>
    </row>
    <row r="829" spans="2:20" ht="12.75" customHeight="1">
      <c r="B829" s="72"/>
      <c r="C829" s="72"/>
      <c r="D829" s="72"/>
      <c r="E829" s="72"/>
      <c r="F829" s="72"/>
      <c r="G829" s="72"/>
      <c r="H829" s="72"/>
      <c r="I829" s="72"/>
      <c r="J829" s="72"/>
      <c r="K829" s="72"/>
      <c r="L829" s="72"/>
      <c r="M829" s="72"/>
      <c r="N829" s="72"/>
      <c r="O829" s="72"/>
      <c r="P829" s="72"/>
      <c r="Q829" s="72"/>
      <c r="R829" s="72"/>
      <c r="S829" s="72"/>
      <c r="T829" s="72"/>
    </row>
    <row r="830" spans="2:20" ht="12.75" customHeight="1">
      <c r="B830" s="72"/>
      <c r="C830" s="72"/>
      <c r="D830" s="72"/>
      <c r="E830" s="72"/>
      <c r="F830" s="72"/>
      <c r="G830" s="72"/>
      <c r="H830" s="72"/>
      <c r="I830" s="72"/>
      <c r="J830" s="72"/>
      <c r="K830" s="72"/>
      <c r="L830" s="72"/>
      <c r="M830" s="72"/>
      <c r="N830" s="72"/>
      <c r="O830" s="72"/>
      <c r="P830" s="72"/>
      <c r="Q830" s="72"/>
      <c r="R830" s="72"/>
      <c r="S830" s="72"/>
      <c r="T830" s="72"/>
    </row>
    <row r="831" spans="2:20" ht="12.75" customHeight="1">
      <c r="B831" s="72"/>
      <c r="C831" s="72"/>
      <c r="D831" s="72"/>
      <c r="E831" s="72"/>
      <c r="F831" s="72"/>
      <c r="G831" s="72"/>
      <c r="H831" s="72"/>
      <c r="I831" s="72"/>
      <c r="J831" s="72"/>
      <c r="K831" s="72"/>
      <c r="L831" s="72"/>
      <c r="M831" s="72"/>
      <c r="N831" s="72"/>
      <c r="O831" s="72"/>
      <c r="P831" s="72"/>
      <c r="Q831" s="72"/>
      <c r="R831" s="72"/>
      <c r="S831" s="72"/>
      <c r="T831" s="72"/>
    </row>
    <row r="832" spans="2:20" ht="12.75" customHeight="1">
      <c r="B832" s="72"/>
      <c r="C832" s="72"/>
      <c r="D832" s="72"/>
      <c r="E832" s="72"/>
      <c r="F832" s="72"/>
      <c r="G832" s="72"/>
      <c r="H832" s="72"/>
      <c r="I832" s="72"/>
      <c r="J832" s="72"/>
      <c r="K832" s="72"/>
      <c r="L832" s="72"/>
      <c r="M832" s="72"/>
      <c r="N832" s="72"/>
      <c r="O832" s="72"/>
      <c r="P832" s="72"/>
      <c r="Q832" s="72"/>
      <c r="R832" s="72"/>
      <c r="S832" s="72"/>
      <c r="T832" s="72"/>
    </row>
    <row r="833" spans="2:20" ht="12.75" customHeight="1">
      <c r="B833" s="72"/>
      <c r="C833" s="72"/>
      <c r="D833" s="72"/>
      <c r="E833" s="72"/>
      <c r="F833" s="72"/>
      <c r="G833" s="72"/>
      <c r="H833" s="72"/>
      <c r="I833" s="72"/>
      <c r="J833" s="72"/>
      <c r="K833" s="72"/>
      <c r="L833" s="72"/>
      <c r="M833" s="72"/>
      <c r="N833" s="72"/>
      <c r="O833" s="72"/>
      <c r="P833" s="72"/>
      <c r="Q833" s="72"/>
      <c r="R833" s="72"/>
      <c r="S833" s="72"/>
      <c r="T833" s="72"/>
    </row>
    <row r="834" spans="2:20" ht="12.75" customHeight="1">
      <c r="B834" s="72"/>
      <c r="C834" s="72"/>
      <c r="D834" s="72"/>
      <c r="E834" s="72"/>
      <c r="F834" s="72"/>
      <c r="G834" s="72"/>
      <c r="H834" s="72"/>
      <c r="I834" s="72"/>
      <c r="J834" s="72"/>
      <c r="K834" s="72"/>
      <c r="L834" s="72"/>
      <c r="M834" s="72"/>
      <c r="N834" s="72"/>
      <c r="O834" s="72"/>
      <c r="P834" s="72"/>
      <c r="Q834" s="72"/>
      <c r="R834" s="72"/>
      <c r="S834" s="72"/>
      <c r="T834" s="72"/>
    </row>
    <row r="835" spans="2:20" ht="12.75" customHeight="1">
      <c r="B835" s="72"/>
      <c r="C835" s="72"/>
      <c r="D835" s="72"/>
      <c r="E835" s="72"/>
      <c r="F835" s="72"/>
      <c r="G835" s="72"/>
      <c r="H835" s="72"/>
      <c r="I835" s="72"/>
      <c r="J835" s="72"/>
      <c r="K835" s="72"/>
      <c r="L835" s="72"/>
      <c r="M835" s="72"/>
      <c r="N835" s="72"/>
      <c r="O835" s="72"/>
      <c r="P835" s="72"/>
      <c r="Q835" s="72"/>
      <c r="R835" s="72"/>
      <c r="S835" s="72"/>
      <c r="T835" s="72"/>
    </row>
    <row r="836" spans="2:20" ht="12.75" customHeight="1">
      <c r="B836" s="72"/>
      <c r="C836" s="72"/>
      <c r="D836" s="72"/>
      <c r="E836" s="72"/>
      <c r="F836" s="72"/>
      <c r="G836" s="72"/>
      <c r="H836" s="72"/>
      <c r="I836" s="72"/>
      <c r="J836" s="72"/>
      <c r="K836" s="72"/>
      <c r="L836" s="72"/>
      <c r="M836" s="72"/>
      <c r="N836" s="72"/>
      <c r="O836" s="72"/>
      <c r="P836" s="72"/>
      <c r="Q836" s="72"/>
      <c r="R836" s="72"/>
      <c r="S836" s="72"/>
      <c r="T836" s="72"/>
    </row>
    <row r="837" spans="2:20" ht="12.75" customHeight="1">
      <c r="B837" s="72"/>
      <c r="C837" s="72"/>
      <c r="D837" s="72"/>
      <c r="E837" s="72"/>
      <c r="F837" s="72"/>
      <c r="G837" s="72"/>
      <c r="H837" s="72"/>
      <c r="I837" s="72"/>
      <c r="J837" s="72"/>
      <c r="K837" s="72"/>
      <c r="L837" s="72"/>
      <c r="M837" s="72"/>
      <c r="N837" s="72"/>
      <c r="O837" s="72"/>
      <c r="P837" s="72"/>
      <c r="Q837" s="72"/>
      <c r="R837" s="72"/>
      <c r="S837" s="72"/>
      <c r="T837" s="72"/>
    </row>
    <row r="838" spans="2:20" ht="12.75" customHeight="1">
      <c r="B838" s="72"/>
      <c r="C838" s="72"/>
      <c r="D838" s="72"/>
      <c r="E838" s="72"/>
      <c r="F838" s="72"/>
      <c r="G838" s="72"/>
      <c r="H838" s="72"/>
      <c r="I838" s="72"/>
      <c r="J838" s="72"/>
      <c r="K838" s="72"/>
      <c r="L838" s="72"/>
      <c r="M838" s="72"/>
      <c r="N838" s="72"/>
      <c r="O838" s="72"/>
      <c r="P838" s="72"/>
      <c r="Q838" s="72"/>
      <c r="R838" s="72"/>
      <c r="S838" s="72"/>
      <c r="T838" s="72"/>
    </row>
    <row r="839" spans="2:20" ht="12.75" customHeight="1">
      <c r="B839" s="72"/>
      <c r="C839" s="72"/>
      <c r="D839" s="72"/>
      <c r="E839" s="72"/>
      <c r="F839" s="72"/>
      <c r="G839" s="72"/>
      <c r="H839" s="72"/>
      <c r="I839" s="72"/>
      <c r="J839" s="72"/>
      <c r="K839" s="72"/>
      <c r="L839" s="72"/>
      <c r="M839" s="72"/>
      <c r="N839" s="72"/>
      <c r="O839" s="72"/>
      <c r="P839" s="72"/>
      <c r="Q839" s="72"/>
      <c r="R839" s="72"/>
      <c r="S839" s="72"/>
      <c r="T839" s="72"/>
    </row>
    <row r="840" spans="2:20" ht="12.75" customHeight="1">
      <c r="B840" s="72"/>
      <c r="C840" s="72"/>
      <c r="D840" s="72"/>
      <c r="E840" s="72"/>
      <c r="F840" s="72"/>
      <c r="G840" s="72"/>
      <c r="H840" s="72"/>
      <c r="I840" s="72"/>
      <c r="J840" s="72"/>
      <c r="K840" s="72"/>
      <c r="L840" s="72"/>
      <c r="M840" s="72"/>
      <c r="N840" s="72"/>
      <c r="O840" s="72"/>
      <c r="P840" s="72"/>
      <c r="Q840" s="72"/>
      <c r="R840" s="72"/>
      <c r="S840" s="72"/>
      <c r="T840" s="72"/>
    </row>
    <row r="841" spans="2:20" ht="12.75" customHeight="1">
      <c r="B841" s="72"/>
      <c r="C841" s="72"/>
      <c r="D841" s="72"/>
      <c r="E841" s="72"/>
      <c r="F841" s="72"/>
      <c r="G841" s="72"/>
      <c r="H841" s="72"/>
      <c r="I841" s="72"/>
      <c r="J841" s="72"/>
      <c r="K841" s="72"/>
      <c r="L841" s="72"/>
      <c r="M841" s="72"/>
      <c r="N841" s="72"/>
      <c r="O841" s="72"/>
      <c r="P841" s="72"/>
      <c r="Q841" s="72"/>
      <c r="R841" s="72"/>
      <c r="S841" s="72"/>
      <c r="T841" s="72"/>
    </row>
    <row r="842" spans="2:20" ht="12.75" customHeight="1">
      <c r="B842" s="72"/>
      <c r="C842" s="72"/>
      <c r="D842" s="72"/>
      <c r="E842" s="72"/>
      <c r="F842" s="72"/>
      <c r="G842" s="72"/>
      <c r="H842" s="72"/>
      <c r="I842" s="72"/>
      <c r="J842" s="72"/>
      <c r="K842" s="72"/>
      <c r="L842" s="72"/>
      <c r="M842" s="72"/>
      <c r="N842" s="72"/>
      <c r="O842" s="72"/>
      <c r="P842" s="72"/>
      <c r="Q842" s="72"/>
      <c r="R842" s="72"/>
      <c r="S842" s="72"/>
      <c r="T842" s="72"/>
    </row>
    <row r="843" spans="2:20" ht="12.75" customHeight="1">
      <c r="B843" s="72"/>
      <c r="C843" s="72"/>
      <c r="D843" s="72"/>
      <c r="E843" s="72"/>
      <c r="F843" s="72"/>
      <c r="G843" s="72"/>
      <c r="H843" s="72"/>
      <c r="I843" s="72"/>
      <c r="J843" s="72"/>
      <c r="K843" s="72"/>
      <c r="L843" s="72"/>
      <c r="M843" s="72"/>
      <c r="N843" s="72"/>
      <c r="O843" s="72"/>
      <c r="P843" s="72"/>
      <c r="Q843" s="72"/>
      <c r="R843" s="72"/>
      <c r="S843" s="72"/>
      <c r="T843" s="72"/>
    </row>
    <row r="844" spans="2:20" ht="12.75" customHeight="1">
      <c r="B844" s="72"/>
      <c r="C844" s="72"/>
      <c r="D844" s="72"/>
      <c r="E844" s="72"/>
      <c r="F844" s="72"/>
      <c r="G844" s="72"/>
      <c r="H844" s="72"/>
      <c r="I844" s="72"/>
      <c r="J844" s="72"/>
      <c r="K844" s="72"/>
      <c r="L844" s="72"/>
      <c r="M844" s="72"/>
      <c r="N844" s="72"/>
      <c r="O844" s="72"/>
      <c r="P844" s="72"/>
      <c r="Q844" s="72"/>
      <c r="R844" s="72"/>
      <c r="S844" s="72"/>
      <c r="T844" s="72"/>
    </row>
    <row r="845" spans="2:20" ht="12.75" customHeight="1">
      <c r="B845" s="72"/>
      <c r="C845" s="72"/>
      <c r="D845" s="72"/>
      <c r="E845" s="72"/>
      <c r="F845" s="72"/>
      <c r="G845" s="72"/>
      <c r="H845" s="72"/>
      <c r="I845" s="72"/>
      <c r="J845" s="72"/>
      <c r="K845" s="72"/>
      <c r="L845" s="72"/>
      <c r="M845" s="72"/>
      <c r="N845" s="72"/>
      <c r="O845" s="72"/>
      <c r="P845" s="72"/>
      <c r="Q845" s="72"/>
      <c r="R845" s="72"/>
      <c r="S845" s="72"/>
      <c r="T845" s="72"/>
    </row>
    <row r="846" spans="2:20" ht="12.75" customHeight="1">
      <c r="B846" s="72"/>
      <c r="C846" s="72"/>
      <c r="D846" s="72"/>
      <c r="E846" s="72"/>
      <c r="F846" s="72"/>
      <c r="G846" s="72"/>
      <c r="H846" s="72"/>
      <c r="I846" s="72"/>
      <c r="J846" s="72"/>
      <c r="K846" s="72"/>
      <c r="L846" s="72"/>
      <c r="M846" s="72"/>
      <c r="N846" s="72"/>
      <c r="O846" s="72"/>
      <c r="P846" s="72"/>
      <c r="Q846" s="72"/>
      <c r="R846" s="72"/>
      <c r="S846" s="72"/>
      <c r="T846" s="72"/>
    </row>
    <row r="847" spans="2:20" ht="12.75" customHeight="1">
      <c r="B847" s="72"/>
      <c r="C847" s="72"/>
      <c r="D847" s="72"/>
      <c r="E847" s="72"/>
      <c r="F847" s="72"/>
      <c r="G847" s="72"/>
      <c r="H847" s="72"/>
      <c r="I847" s="72"/>
      <c r="J847" s="72"/>
      <c r="K847" s="72"/>
      <c r="L847" s="72"/>
      <c r="M847" s="72"/>
      <c r="N847" s="72"/>
      <c r="O847" s="72"/>
      <c r="P847" s="72"/>
      <c r="Q847" s="72"/>
      <c r="R847" s="72"/>
      <c r="S847" s="72"/>
      <c r="T847" s="72"/>
    </row>
    <row r="848" spans="2:20" ht="12.75" customHeight="1">
      <c r="B848" s="72"/>
      <c r="C848" s="72"/>
      <c r="D848" s="72"/>
      <c r="E848" s="72"/>
      <c r="F848" s="72"/>
      <c r="G848" s="72"/>
      <c r="H848" s="72"/>
      <c r="I848" s="72"/>
      <c r="J848" s="72"/>
      <c r="K848" s="72"/>
      <c r="L848" s="72"/>
      <c r="M848" s="72"/>
      <c r="N848" s="72"/>
      <c r="O848" s="72"/>
      <c r="P848" s="72"/>
      <c r="Q848" s="72"/>
      <c r="R848" s="72"/>
      <c r="S848" s="72"/>
      <c r="T848" s="72"/>
    </row>
    <row r="849" spans="2:20" ht="12.75" customHeight="1">
      <c r="B849" s="72"/>
      <c r="C849" s="72"/>
      <c r="D849" s="72"/>
      <c r="E849" s="72"/>
      <c r="F849" s="72"/>
      <c r="G849" s="72"/>
      <c r="H849" s="72"/>
      <c r="I849" s="72"/>
      <c r="J849" s="72"/>
      <c r="K849" s="72"/>
      <c r="L849" s="72"/>
      <c r="M849" s="72"/>
      <c r="N849" s="72"/>
      <c r="O849" s="72"/>
      <c r="P849" s="72"/>
      <c r="Q849" s="72"/>
      <c r="R849" s="72"/>
      <c r="S849" s="72"/>
      <c r="T849" s="72"/>
    </row>
    <row r="850" spans="2:20" ht="12.75" customHeight="1">
      <c r="B850" s="72"/>
      <c r="C850" s="72"/>
      <c r="D850" s="72"/>
      <c r="E850" s="72"/>
      <c r="F850" s="72"/>
      <c r="G850" s="72"/>
      <c r="H850" s="72"/>
      <c r="I850" s="72"/>
      <c r="J850" s="72"/>
      <c r="K850" s="72"/>
      <c r="L850" s="72"/>
      <c r="M850" s="72"/>
      <c r="N850" s="72"/>
      <c r="O850" s="72"/>
      <c r="P850" s="72"/>
      <c r="Q850" s="72"/>
      <c r="R850" s="72"/>
      <c r="S850" s="72"/>
      <c r="T850" s="72"/>
    </row>
    <row r="851" spans="2:20" ht="12.75" customHeight="1">
      <c r="B851" s="72"/>
      <c r="C851" s="72"/>
      <c r="D851" s="72"/>
      <c r="E851" s="72"/>
      <c r="F851" s="72"/>
      <c r="G851" s="72"/>
      <c r="H851" s="72"/>
      <c r="I851" s="72"/>
      <c r="J851" s="72"/>
      <c r="K851" s="72"/>
      <c r="L851" s="72"/>
      <c r="M851" s="72"/>
      <c r="N851" s="72"/>
      <c r="O851" s="72"/>
      <c r="P851" s="72"/>
      <c r="Q851" s="72"/>
      <c r="R851" s="72"/>
      <c r="S851" s="72"/>
      <c r="T851" s="72"/>
    </row>
    <row r="852" spans="2:20" ht="12.75" customHeight="1">
      <c r="B852" s="72"/>
      <c r="C852" s="72"/>
      <c r="D852" s="72"/>
      <c r="E852" s="72"/>
      <c r="F852" s="72"/>
      <c r="G852" s="72"/>
      <c r="H852" s="72"/>
      <c r="I852" s="72"/>
      <c r="J852" s="72"/>
      <c r="K852" s="72"/>
      <c r="L852" s="72"/>
      <c r="M852" s="72"/>
      <c r="N852" s="72"/>
      <c r="O852" s="72"/>
      <c r="P852" s="72"/>
      <c r="Q852" s="72"/>
      <c r="R852" s="72"/>
      <c r="S852" s="72"/>
      <c r="T852" s="72"/>
    </row>
    <row r="853" spans="2:20" ht="12.75" customHeight="1">
      <c r="B853" s="72"/>
      <c r="C853" s="72"/>
      <c r="D853" s="72"/>
      <c r="E853" s="72"/>
      <c r="F853" s="72"/>
      <c r="G853" s="72"/>
      <c r="H853" s="72"/>
      <c r="I853" s="72"/>
      <c r="J853" s="72"/>
      <c r="K853" s="72"/>
      <c r="L853" s="72"/>
      <c r="M853" s="72"/>
      <c r="N853" s="72"/>
      <c r="O853" s="72"/>
      <c r="P853" s="72"/>
      <c r="Q853" s="72"/>
      <c r="R853" s="72"/>
      <c r="S853" s="72"/>
      <c r="T853" s="72"/>
    </row>
    <row r="854" spans="2:20" ht="12.75" customHeight="1">
      <c r="B854" s="72"/>
      <c r="C854" s="72"/>
      <c r="D854" s="72"/>
      <c r="E854" s="72"/>
      <c r="F854" s="72"/>
      <c r="G854" s="72"/>
      <c r="H854" s="72"/>
      <c r="I854" s="72"/>
      <c r="J854" s="72"/>
      <c r="K854" s="72"/>
      <c r="L854" s="72"/>
      <c r="M854" s="72"/>
      <c r="N854" s="72"/>
      <c r="O854" s="72"/>
      <c r="P854" s="72"/>
      <c r="Q854" s="72"/>
      <c r="R854" s="72"/>
      <c r="S854" s="72"/>
      <c r="T854" s="72"/>
    </row>
    <row r="855" spans="2:20" ht="12.75" customHeight="1">
      <c r="B855" s="72"/>
      <c r="C855" s="72"/>
      <c r="D855" s="72"/>
      <c r="E855" s="72"/>
      <c r="F855" s="72"/>
      <c r="G855" s="72"/>
      <c r="H855" s="72"/>
      <c r="I855" s="72"/>
      <c r="J855" s="72"/>
      <c r="K855" s="72"/>
      <c r="L855" s="72"/>
      <c r="M855" s="72"/>
      <c r="N855" s="72"/>
      <c r="O855" s="72"/>
      <c r="P855" s="72"/>
      <c r="Q855" s="72"/>
      <c r="R855" s="72"/>
      <c r="S855" s="72"/>
      <c r="T855" s="72"/>
    </row>
    <row r="856" spans="2:20" ht="12.75" customHeight="1">
      <c r="B856" s="72"/>
      <c r="C856" s="72"/>
      <c r="D856" s="72"/>
      <c r="E856" s="72"/>
      <c r="F856" s="72"/>
      <c r="G856" s="72"/>
      <c r="H856" s="72"/>
      <c r="I856" s="72"/>
      <c r="J856" s="72"/>
      <c r="K856" s="72"/>
      <c r="L856" s="72"/>
      <c r="M856" s="72"/>
      <c r="N856" s="72"/>
      <c r="O856" s="72"/>
      <c r="P856" s="72"/>
      <c r="Q856" s="72"/>
      <c r="R856" s="72"/>
      <c r="S856" s="72"/>
      <c r="T856" s="72"/>
    </row>
    <row r="857" spans="2:20" ht="12.75" customHeight="1">
      <c r="B857" s="72"/>
      <c r="C857" s="72"/>
      <c r="D857" s="72"/>
      <c r="E857" s="72"/>
      <c r="F857" s="72"/>
      <c r="G857" s="72"/>
      <c r="H857" s="72"/>
      <c r="I857" s="72"/>
      <c r="J857" s="72"/>
      <c r="K857" s="72"/>
      <c r="L857" s="72"/>
      <c r="M857" s="72"/>
      <c r="N857" s="72"/>
      <c r="O857" s="72"/>
      <c r="P857" s="72"/>
      <c r="Q857" s="72"/>
      <c r="R857" s="72"/>
      <c r="S857" s="72"/>
      <c r="T857" s="72"/>
    </row>
    <row r="858" spans="2:20" ht="12.75" customHeight="1">
      <c r="B858" s="72"/>
      <c r="C858" s="72"/>
      <c r="D858" s="72"/>
      <c r="E858" s="72"/>
      <c r="F858" s="72"/>
      <c r="G858" s="72"/>
      <c r="H858" s="72"/>
      <c r="I858" s="72"/>
      <c r="J858" s="72"/>
      <c r="K858" s="72"/>
      <c r="L858" s="72"/>
      <c r="M858" s="72"/>
      <c r="N858" s="72"/>
      <c r="O858" s="72"/>
      <c r="P858" s="72"/>
      <c r="Q858" s="72"/>
      <c r="R858" s="72"/>
      <c r="S858" s="72"/>
      <c r="T858" s="72"/>
    </row>
    <row r="859" spans="2:20" ht="12.75" customHeight="1">
      <c r="B859" s="72"/>
      <c r="C859" s="72"/>
      <c r="D859" s="72"/>
      <c r="E859" s="72"/>
      <c r="F859" s="72"/>
      <c r="G859" s="72"/>
      <c r="H859" s="72"/>
      <c r="I859" s="72"/>
      <c r="J859" s="72"/>
      <c r="K859" s="72"/>
      <c r="L859" s="72"/>
      <c r="M859" s="72"/>
      <c r="N859" s="72"/>
      <c r="O859" s="72"/>
      <c r="P859" s="72"/>
      <c r="Q859" s="72"/>
      <c r="R859" s="72"/>
      <c r="S859" s="72"/>
      <c r="T859" s="72"/>
    </row>
    <row r="860" spans="2:20" ht="12.75" customHeight="1">
      <c r="B860" s="72"/>
      <c r="C860" s="72"/>
      <c r="D860" s="72"/>
      <c r="E860" s="72"/>
      <c r="F860" s="72"/>
      <c r="G860" s="72"/>
      <c r="H860" s="72"/>
      <c r="I860" s="72"/>
      <c r="J860" s="72"/>
      <c r="K860" s="72"/>
      <c r="L860" s="72"/>
      <c r="M860" s="72"/>
      <c r="N860" s="72"/>
      <c r="O860" s="72"/>
      <c r="P860" s="72"/>
      <c r="Q860" s="72"/>
      <c r="R860" s="72"/>
      <c r="S860" s="72"/>
      <c r="T860" s="72"/>
    </row>
    <row r="861" spans="2:20" ht="12.75" customHeight="1">
      <c r="B861" s="72"/>
      <c r="C861" s="72"/>
      <c r="D861" s="72"/>
      <c r="E861" s="72"/>
      <c r="F861" s="72"/>
      <c r="G861" s="72"/>
      <c r="H861" s="72"/>
      <c r="I861" s="72"/>
      <c r="J861" s="72"/>
      <c r="K861" s="72"/>
      <c r="L861" s="72"/>
      <c r="M861" s="72"/>
      <c r="N861" s="72"/>
      <c r="O861" s="72"/>
      <c r="P861" s="72"/>
      <c r="Q861" s="72"/>
      <c r="R861" s="72"/>
      <c r="S861" s="72"/>
      <c r="T861" s="72"/>
    </row>
    <row r="862" spans="2:20" ht="12.75" customHeight="1">
      <c r="B862" s="72"/>
      <c r="C862" s="72"/>
      <c r="D862" s="72"/>
      <c r="E862" s="72"/>
      <c r="F862" s="72"/>
      <c r="G862" s="72"/>
      <c r="H862" s="72"/>
      <c r="I862" s="72"/>
      <c r="J862" s="72"/>
      <c r="K862" s="72"/>
      <c r="L862" s="72"/>
      <c r="M862" s="72"/>
      <c r="N862" s="72"/>
      <c r="O862" s="72"/>
      <c r="P862" s="72"/>
      <c r="Q862" s="72"/>
      <c r="R862" s="72"/>
      <c r="S862" s="72"/>
      <c r="T862" s="72"/>
    </row>
    <row r="863" spans="2:20" ht="12.75" customHeight="1">
      <c r="B863" s="72"/>
      <c r="C863" s="72"/>
      <c r="D863" s="72"/>
      <c r="E863" s="72"/>
      <c r="F863" s="72"/>
      <c r="G863" s="72"/>
      <c r="H863" s="72"/>
      <c r="I863" s="72"/>
      <c r="J863" s="72"/>
      <c r="K863" s="72"/>
      <c r="L863" s="72"/>
      <c r="M863" s="72"/>
      <c r="N863" s="72"/>
      <c r="O863" s="72"/>
      <c r="P863" s="72"/>
      <c r="Q863" s="72"/>
      <c r="R863" s="72"/>
      <c r="S863" s="72"/>
      <c r="T863" s="72"/>
    </row>
    <row r="864" spans="2:20" ht="12.75" customHeight="1">
      <c r="B864" s="72"/>
      <c r="C864" s="72"/>
      <c r="D864" s="72"/>
      <c r="E864" s="72"/>
      <c r="F864" s="72"/>
      <c r="G864" s="72"/>
      <c r="H864" s="72"/>
      <c r="I864" s="72"/>
      <c r="J864" s="72"/>
      <c r="K864" s="72"/>
      <c r="L864" s="72"/>
      <c r="M864" s="72"/>
      <c r="N864" s="72"/>
      <c r="O864" s="72"/>
      <c r="P864" s="72"/>
      <c r="Q864" s="72"/>
      <c r="R864" s="72"/>
      <c r="S864" s="72"/>
      <c r="T864" s="72"/>
    </row>
    <row r="865" spans="2:20" ht="12.75" customHeight="1">
      <c r="B865" s="72"/>
      <c r="C865" s="72"/>
      <c r="D865" s="72"/>
      <c r="E865" s="72"/>
      <c r="F865" s="72"/>
      <c r="G865" s="72"/>
      <c r="H865" s="72"/>
      <c r="I865" s="72"/>
      <c r="J865" s="72"/>
      <c r="K865" s="72"/>
      <c r="L865" s="72"/>
      <c r="M865" s="72"/>
      <c r="N865" s="72"/>
      <c r="O865" s="72"/>
      <c r="P865" s="72"/>
      <c r="Q865" s="72"/>
      <c r="R865" s="72"/>
      <c r="S865" s="72"/>
      <c r="T865" s="72"/>
    </row>
    <row r="866" spans="2:20" ht="12.75" customHeight="1">
      <c r="B866" s="72"/>
      <c r="C866" s="72"/>
      <c r="D866" s="72"/>
      <c r="E866" s="72"/>
      <c r="F866" s="72"/>
      <c r="G866" s="72"/>
      <c r="H866" s="72"/>
      <c r="I866" s="72"/>
      <c r="J866" s="72"/>
      <c r="K866" s="72"/>
      <c r="L866" s="72"/>
      <c r="M866" s="72"/>
      <c r="N866" s="72"/>
      <c r="O866" s="72"/>
      <c r="P866" s="72"/>
      <c r="Q866" s="72"/>
      <c r="R866" s="72"/>
      <c r="S866" s="72"/>
      <c r="T866" s="72"/>
    </row>
    <row r="867" spans="2:20" ht="12.75" customHeight="1">
      <c r="B867" s="72"/>
      <c r="C867" s="72"/>
      <c r="D867" s="72"/>
      <c r="E867" s="72"/>
      <c r="F867" s="72"/>
      <c r="G867" s="72"/>
      <c r="H867" s="72"/>
      <c r="I867" s="72"/>
      <c r="J867" s="72"/>
      <c r="K867" s="72"/>
      <c r="L867" s="72"/>
      <c r="M867" s="72"/>
      <c r="N867" s="72"/>
      <c r="O867" s="72"/>
      <c r="P867" s="72"/>
      <c r="Q867" s="72"/>
      <c r="R867" s="72"/>
      <c r="S867" s="72"/>
      <c r="T867" s="72"/>
    </row>
    <row r="868" spans="2:20" ht="12.75" customHeight="1">
      <c r="B868" s="72"/>
      <c r="C868" s="72"/>
      <c r="D868" s="72"/>
      <c r="E868" s="72"/>
      <c r="F868" s="72"/>
      <c r="G868" s="72"/>
      <c r="H868" s="72"/>
      <c r="I868" s="72"/>
      <c r="J868" s="72"/>
      <c r="K868" s="72"/>
      <c r="L868" s="72"/>
      <c r="M868" s="72"/>
      <c r="N868" s="72"/>
      <c r="O868" s="72"/>
      <c r="P868" s="72"/>
      <c r="Q868" s="72"/>
      <c r="R868" s="72"/>
      <c r="S868" s="72"/>
      <c r="T868" s="72"/>
    </row>
    <row r="869" spans="2:20" ht="12.75" customHeight="1">
      <c r="B869" s="72"/>
      <c r="C869" s="72"/>
      <c r="D869" s="72"/>
      <c r="E869" s="72"/>
      <c r="F869" s="72"/>
      <c r="G869" s="72"/>
      <c r="H869" s="72"/>
      <c r="I869" s="72"/>
      <c r="J869" s="72"/>
      <c r="K869" s="72"/>
      <c r="L869" s="72"/>
      <c r="M869" s="72"/>
      <c r="N869" s="72"/>
      <c r="O869" s="72"/>
      <c r="P869" s="72"/>
      <c r="Q869" s="72"/>
      <c r="R869" s="72"/>
      <c r="S869" s="72"/>
      <c r="T869" s="72"/>
    </row>
    <row r="870" spans="2:20" ht="12.75" customHeight="1">
      <c r="B870" s="72"/>
      <c r="C870" s="72"/>
      <c r="D870" s="72"/>
      <c r="E870" s="72"/>
      <c r="F870" s="72"/>
      <c r="G870" s="72"/>
      <c r="H870" s="72"/>
      <c r="I870" s="72"/>
      <c r="J870" s="72"/>
      <c r="K870" s="72"/>
      <c r="L870" s="72"/>
      <c r="M870" s="72"/>
      <c r="N870" s="72"/>
      <c r="O870" s="72"/>
      <c r="P870" s="72"/>
      <c r="Q870" s="72"/>
      <c r="R870" s="72"/>
      <c r="S870" s="72"/>
      <c r="T870" s="72"/>
    </row>
    <row r="871" spans="2:20" ht="12.75" customHeight="1">
      <c r="B871" s="72"/>
      <c r="C871" s="72"/>
      <c r="D871" s="72"/>
      <c r="E871" s="72"/>
      <c r="F871" s="72"/>
      <c r="G871" s="72"/>
      <c r="H871" s="72"/>
      <c r="I871" s="72"/>
      <c r="J871" s="72"/>
      <c r="K871" s="72"/>
      <c r="L871" s="72"/>
      <c r="M871" s="72"/>
      <c r="N871" s="72"/>
      <c r="O871" s="72"/>
      <c r="P871" s="72"/>
      <c r="Q871" s="72"/>
      <c r="R871" s="72"/>
      <c r="S871" s="72"/>
      <c r="T871" s="72"/>
    </row>
    <row r="872" spans="2:20" ht="12.75" customHeight="1">
      <c r="B872" s="72"/>
      <c r="C872" s="72"/>
      <c r="D872" s="72"/>
      <c r="E872" s="72"/>
      <c r="F872" s="72"/>
      <c r="G872" s="72"/>
      <c r="H872" s="72"/>
      <c r="I872" s="72"/>
      <c r="J872" s="72"/>
      <c r="K872" s="72"/>
      <c r="L872" s="72"/>
      <c r="M872" s="72"/>
      <c r="N872" s="72"/>
      <c r="O872" s="72"/>
      <c r="P872" s="72"/>
      <c r="Q872" s="72"/>
      <c r="R872" s="72"/>
      <c r="S872" s="72"/>
      <c r="T872" s="72"/>
    </row>
    <row r="873" spans="2:20" ht="12.75" customHeight="1">
      <c r="B873" s="72"/>
      <c r="C873" s="72"/>
      <c r="D873" s="72"/>
      <c r="E873" s="72"/>
      <c r="F873" s="72"/>
      <c r="G873" s="72"/>
      <c r="H873" s="72"/>
      <c r="I873" s="72"/>
      <c r="J873" s="72"/>
      <c r="K873" s="72"/>
      <c r="L873" s="72"/>
      <c r="M873" s="72"/>
      <c r="N873" s="72"/>
      <c r="O873" s="72"/>
      <c r="P873" s="72"/>
      <c r="Q873" s="72"/>
      <c r="R873" s="72"/>
      <c r="S873" s="72"/>
      <c r="T873" s="72"/>
    </row>
    <row r="874" spans="2:20" ht="12.75" customHeight="1">
      <c r="B874" s="72"/>
      <c r="C874" s="72"/>
      <c r="D874" s="72"/>
      <c r="E874" s="72"/>
      <c r="F874" s="72"/>
      <c r="G874" s="72"/>
      <c r="H874" s="72"/>
      <c r="I874" s="72"/>
      <c r="J874" s="72"/>
      <c r="K874" s="72"/>
      <c r="L874" s="72"/>
      <c r="M874" s="72"/>
      <c r="N874" s="72"/>
      <c r="O874" s="72"/>
      <c r="P874" s="72"/>
      <c r="Q874" s="72"/>
      <c r="R874" s="72"/>
      <c r="S874" s="72"/>
      <c r="T874" s="72"/>
    </row>
    <row r="875" spans="2:20" ht="12.75" customHeight="1">
      <c r="B875" s="72"/>
      <c r="C875" s="72"/>
      <c r="D875" s="72"/>
      <c r="E875" s="72"/>
      <c r="F875" s="72"/>
      <c r="G875" s="72"/>
      <c r="H875" s="72"/>
      <c r="I875" s="72"/>
      <c r="J875" s="72"/>
      <c r="K875" s="72"/>
      <c r="L875" s="72"/>
      <c r="M875" s="72"/>
      <c r="N875" s="72"/>
      <c r="O875" s="72"/>
      <c r="P875" s="72"/>
      <c r="Q875" s="72"/>
      <c r="R875" s="72"/>
      <c r="S875" s="72"/>
      <c r="T875" s="72"/>
    </row>
    <row r="876" spans="2:20" ht="12.75" customHeight="1">
      <c r="B876" s="72"/>
      <c r="C876" s="72"/>
      <c r="D876" s="72"/>
      <c r="E876" s="72"/>
      <c r="F876" s="72"/>
      <c r="G876" s="72"/>
      <c r="H876" s="72"/>
      <c r="I876" s="72"/>
      <c r="J876" s="72"/>
      <c r="K876" s="72"/>
      <c r="L876" s="72"/>
      <c r="M876" s="72"/>
      <c r="N876" s="72"/>
      <c r="O876" s="72"/>
      <c r="P876" s="72"/>
      <c r="Q876" s="72"/>
      <c r="R876" s="72"/>
      <c r="S876" s="72"/>
      <c r="T876" s="72"/>
    </row>
    <row r="877" spans="2:20" ht="12.75" customHeight="1">
      <c r="B877" s="72"/>
      <c r="C877" s="72"/>
      <c r="D877" s="72"/>
      <c r="E877" s="72"/>
      <c r="F877" s="72"/>
      <c r="G877" s="72"/>
      <c r="H877" s="72"/>
      <c r="I877" s="72"/>
      <c r="J877" s="72"/>
      <c r="K877" s="72"/>
      <c r="L877" s="72"/>
      <c r="M877" s="72"/>
      <c r="N877" s="72"/>
      <c r="O877" s="72"/>
      <c r="P877" s="72"/>
      <c r="Q877" s="72"/>
      <c r="R877" s="72"/>
      <c r="S877" s="72"/>
      <c r="T877" s="72"/>
    </row>
    <row r="878" spans="2:20" ht="12.75" customHeight="1">
      <c r="B878" s="72"/>
      <c r="C878" s="72"/>
      <c r="D878" s="72"/>
      <c r="E878" s="72"/>
      <c r="F878" s="72"/>
      <c r="G878" s="72"/>
      <c r="H878" s="72"/>
      <c r="I878" s="72"/>
      <c r="J878" s="72"/>
      <c r="K878" s="72"/>
      <c r="L878" s="72"/>
      <c r="M878" s="72"/>
      <c r="N878" s="72"/>
      <c r="O878" s="72"/>
      <c r="P878" s="72"/>
      <c r="Q878" s="72"/>
      <c r="R878" s="72"/>
      <c r="S878" s="72"/>
      <c r="T878" s="72"/>
    </row>
    <row r="879" spans="2:20" ht="12.75" customHeight="1">
      <c r="B879" s="72"/>
      <c r="C879" s="72"/>
      <c r="D879" s="72"/>
      <c r="E879" s="72"/>
      <c r="F879" s="72"/>
      <c r="G879" s="72"/>
      <c r="H879" s="72"/>
      <c r="I879" s="72"/>
      <c r="J879" s="72"/>
      <c r="K879" s="72"/>
      <c r="L879" s="72"/>
      <c r="M879" s="72"/>
      <c r="N879" s="72"/>
      <c r="O879" s="72"/>
      <c r="P879" s="72"/>
      <c r="Q879" s="72"/>
      <c r="R879" s="72"/>
      <c r="S879" s="72"/>
      <c r="T879" s="72"/>
    </row>
    <row r="880" spans="2:20" ht="12.75" customHeight="1">
      <c r="B880" s="72"/>
      <c r="C880" s="72"/>
      <c r="D880" s="72"/>
      <c r="E880" s="72"/>
      <c r="F880" s="72"/>
      <c r="G880" s="72"/>
      <c r="H880" s="72"/>
      <c r="I880" s="72"/>
      <c r="J880" s="72"/>
      <c r="K880" s="72"/>
      <c r="L880" s="72"/>
      <c r="M880" s="72"/>
      <c r="N880" s="72"/>
      <c r="O880" s="72"/>
      <c r="P880" s="72"/>
      <c r="Q880" s="72"/>
      <c r="R880" s="72"/>
      <c r="S880" s="72"/>
      <c r="T880" s="72"/>
    </row>
    <row r="881" spans="2:20" ht="12.75" customHeight="1">
      <c r="B881" s="72"/>
      <c r="C881" s="72"/>
      <c r="D881" s="72"/>
      <c r="E881" s="72"/>
      <c r="F881" s="72"/>
      <c r="G881" s="72"/>
      <c r="H881" s="72"/>
      <c r="I881" s="72"/>
      <c r="J881" s="72"/>
      <c r="K881" s="72"/>
      <c r="L881" s="72"/>
      <c r="M881" s="72"/>
      <c r="N881" s="72"/>
      <c r="O881" s="72"/>
      <c r="P881" s="72"/>
      <c r="Q881" s="72"/>
      <c r="R881" s="72"/>
      <c r="S881" s="72"/>
      <c r="T881" s="72"/>
    </row>
    <row r="882" spans="2:20" ht="12.75" customHeight="1">
      <c r="B882" s="72"/>
      <c r="C882" s="72"/>
      <c r="D882" s="72"/>
      <c r="E882" s="72"/>
      <c r="F882" s="72"/>
      <c r="G882" s="72"/>
      <c r="H882" s="72"/>
      <c r="I882" s="72"/>
      <c r="J882" s="72"/>
      <c r="K882" s="72"/>
      <c r="L882" s="72"/>
      <c r="M882" s="72"/>
      <c r="N882" s="72"/>
      <c r="O882" s="72"/>
      <c r="P882" s="72"/>
      <c r="Q882" s="72"/>
      <c r="R882" s="72"/>
      <c r="S882" s="72"/>
      <c r="T882" s="72"/>
    </row>
    <row r="883" spans="2:20" ht="12.75" customHeight="1">
      <c r="B883" s="72"/>
      <c r="C883" s="72"/>
      <c r="D883" s="72"/>
      <c r="E883" s="72"/>
      <c r="F883" s="72"/>
      <c r="G883" s="72"/>
      <c r="H883" s="72"/>
      <c r="I883" s="72"/>
      <c r="J883" s="72"/>
      <c r="K883" s="72"/>
      <c r="L883" s="72"/>
      <c r="M883" s="72"/>
      <c r="N883" s="72"/>
      <c r="O883" s="72"/>
      <c r="P883" s="72"/>
      <c r="Q883" s="72"/>
      <c r="R883" s="72"/>
      <c r="S883" s="72"/>
      <c r="T883" s="72"/>
    </row>
    <row r="884" spans="2:20" ht="12.75" customHeight="1">
      <c r="B884" s="72"/>
      <c r="C884" s="72"/>
      <c r="D884" s="72"/>
      <c r="E884" s="72"/>
      <c r="F884" s="72"/>
      <c r="G884" s="72"/>
      <c r="H884" s="72"/>
      <c r="I884" s="72"/>
      <c r="J884" s="72"/>
      <c r="K884" s="72"/>
      <c r="L884" s="72"/>
      <c r="M884" s="72"/>
      <c r="N884" s="72"/>
      <c r="O884" s="72"/>
      <c r="P884" s="72"/>
      <c r="Q884" s="72"/>
      <c r="R884" s="72"/>
      <c r="S884" s="72"/>
      <c r="T884" s="72"/>
    </row>
    <row r="885" spans="2:20" ht="12.75" customHeight="1">
      <c r="B885" s="72"/>
      <c r="C885" s="72"/>
      <c r="D885" s="72"/>
      <c r="E885" s="72"/>
      <c r="F885" s="72"/>
      <c r="G885" s="72"/>
      <c r="H885" s="72"/>
      <c r="I885" s="72"/>
      <c r="J885" s="72"/>
      <c r="K885" s="72"/>
      <c r="L885" s="72"/>
      <c r="M885" s="72"/>
      <c r="N885" s="72"/>
      <c r="O885" s="72"/>
      <c r="P885" s="72"/>
      <c r="Q885" s="72"/>
      <c r="R885" s="72"/>
      <c r="S885" s="72"/>
      <c r="T885" s="72"/>
    </row>
    <row r="886" spans="2:20" ht="12.75" customHeight="1">
      <c r="B886" s="72"/>
      <c r="C886" s="72"/>
      <c r="D886" s="72"/>
      <c r="E886" s="72"/>
      <c r="F886" s="72"/>
      <c r="G886" s="72"/>
      <c r="H886" s="72"/>
      <c r="I886" s="72"/>
      <c r="J886" s="72"/>
      <c r="K886" s="72"/>
      <c r="L886" s="72"/>
      <c r="M886" s="72"/>
      <c r="N886" s="72"/>
      <c r="O886" s="72"/>
      <c r="P886" s="72"/>
      <c r="Q886" s="72"/>
      <c r="R886" s="72"/>
      <c r="S886" s="72"/>
      <c r="T886" s="72"/>
    </row>
    <row r="887" spans="2:20" ht="12.75" customHeight="1">
      <c r="B887" s="72"/>
      <c r="C887" s="72"/>
      <c r="D887" s="72"/>
      <c r="E887" s="72"/>
      <c r="F887" s="72"/>
      <c r="G887" s="72"/>
      <c r="H887" s="72"/>
      <c r="I887" s="72"/>
      <c r="J887" s="72"/>
      <c r="K887" s="72"/>
      <c r="L887" s="72"/>
      <c r="M887" s="72"/>
      <c r="N887" s="72"/>
      <c r="O887" s="72"/>
      <c r="P887" s="72"/>
      <c r="Q887" s="72"/>
      <c r="R887" s="72"/>
      <c r="S887" s="72"/>
      <c r="T887" s="72"/>
    </row>
    <row r="888" spans="2:20" ht="12.75" customHeight="1">
      <c r="B888" s="72"/>
      <c r="C888" s="72"/>
      <c r="D888" s="72"/>
      <c r="E888" s="72"/>
      <c r="F888" s="72"/>
      <c r="G888" s="72"/>
      <c r="H888" s="72"/>
      <c r="I888" s="72"/>
      <c r="J888" s="72"/>
      <c r="K888" s="72"/>
      <c r="L888" s="72"/>
      <c r="M888" s="72"/>
      <c r="N888" s="72"/>
      <c r="O888" s="72"/>
      <c r="P888" s="72"/>
      <c r="Q888" s="72"/>
      <c r="R888" s="72"/>
      <c r="S888" s="72"/>
      <c r="T888" s="72"/>
    </row>
    <row r="889" spans="2:20" ht="12.75" customHeight="1">
      <c r="B889" s="72"/>
      <c r="C889" s="72"/>
      <c r="D889" s="72"/>
      <c r="E889" s="72"/>
      <c r="F889" s="72"/>
      <c r="G889" s="72"/>
      <c r="H889" s="72"/>
      <c r="I889" s="72"/>
      <c r="J889" s="72"/>
      <c r="K889" s="72"/>
      <c r="L889" s="72"/>
      <c r="M889" s="72"/>
      <c r="N889" s="72"/>
      <c r="O889" s="72"/>
      <c r="P889" s="72"/>
      <c r="Q889" s="72"/>
      <c r="R889" s="72"/>
      <c r="S889" s="72"/>
      <c r="T889" s="72"/>
    </row>
    <row r="890" spans="2:20" ht="12.75" customHeight="1">
      <c r="B890" s="72"/>
      <c r="C890" s="72"/>
      <c r="D890" s="72"/>
      <c r="E890" s="72"/>
      <c r="F890" s="72"/>
      <c r="G890" s="72"/>
      <c r="H890" s="72"/>
      <c r="I890" s="72"/>
      <c r="J890" s="72"/>
      <c r="K890" s="72"/>
      <c r="L890" s="72"/>
      <c r="M890" s="72"/>
      <c r="N890" s="72"/>
      <c r="O890" s="72"/>
      <c r="P890" s="72"/>
      <c r="Q890" s="72"/>
      <c r="R890" s="72"/>
      <c r="S890" s="72"/>
      <c r="T890" s="72"/>
    </row>
    <row r="891" spans="2:20" ht="12.75" customHeight="1">
      <c r="B891" s="72"/>
      <c r="C891" s="72"/>
      <c r="D891" s="72"/>
      <c r="E891" s="72"/>
      <c r="F891" s="72"/>
      <c r="G891" s="72"/>
      <c r="H891" s="72"/>
      <c r="I891" s="72"/>
      <c r="J891" s="72"/>
      <c r="K891" s="72"/>
      <c r="L891" s="72"/>
      <c r="M891" s="72"/>
      <c r="N891" s="72"/>
      <c r="O891" s="72"/>
      <c r="P891" s="72"/>
      <c r="Q891" s="72"/>
      <c r="R891" s="72"/>
      <c r="S891" s="72"/>
      <c r="T891" s="72"/>
    </row>
    <row r="892" spans="2:20" ht="12.75" customHeight="1">
      <c r="B892" s="72"/>
      <c r="C892" s="72"/>
      <c r="D892" s="72"/>
      <c r="E892" s="72"/>
      <c r="F892" s="72"/>
      <c r="G892" s="72"/>
      <c r="H892" s="72"/>
      <c r="I892" s="72"/>
      <c r="J892" s="72"/>
      <c r="K892" s="72"/>
      <c r="L892" s="72"/>
      <c r="M892" s="72"/>
      <c r="N892" s="72"/>
      <c r="O892" s="72"/>
      <c r="P892" s="72"/>
      <c r="Q892" s="72"/>
      <c r="R892" s="72"/>
      <c r="S892" s="72"/>
      <c r="T892" s="72"/>
    </row>
    <row r="893" spans="2:20" ht="12.75" customHeight="1">
      <c r="B893" s="72"/>
      <c r="C893" s="72"/>
      <c r="D893" s="72"/>
      <c r="E893" s="72"/>
      <c r="F893" s="72"/>
      <c r="G893" s="72"/>
      <c r="H893" s="72"/>
      <c r="I893" s="72"/>
      <c r="J893" s="72"/>
      <c r="K893" s="72"/>
      <c r="L893" s="72"/>
      <c r="M893" s="72"/>
      <c r="N893" s="72"/>
      <c r="O893" s="72"/>
      <c r="P893" s="72"/>
      <c r="Q893" s="72"/>
      <c r="R893" s="72"/>
      <c r="S893" s="72"/>
      <c r="T893" s="72"/>
    </row>
    <row r="894" spans="2:20" ht="12.75" customHeight="1">
      <c r="B894" s="72"/>
      <c r="C894" s="72"/>
      <c r="D894" s="72"/>
      <c r="E894" s="72"/>
      <c r="F894" s="72"/>
      <c r="G894" s="72"/>
      <c r="H894" s="72"/>
      <c r="I894" s="72"/>
      <c r="J894" s="72"/>
      <c r="K894" s="72"/>
      <c r="L894" s="72"/>
      <c r="M894" s="72"/>
      <c r="N894" s="72"/>
      <c r="O894" s="72"/>
      <c r="P894" s="72"/>
      <c r="Q894" s="72"/>
      <c r="R894" s="72"/>
      <c r="S894" s="72"/>
      <c r="T894" s="72"/>
    </row>
    <row r="895" spans="2:20" ht="12.75" customHeight="1">
      <c r="B895" s="72"/>
      <c r="C895" s="72"/>
      <c r="D895" s="72"/>
      <c r="E895" s="72"/>
      <c r="F895" s="72"/>
      <c r="G895" s="72"/>
      <c r="H895" s="72"/>
      <c r="I895" s="72"/>
      <c r="J895" s="72"/>
      <c r="K895" s="72"/>
      <c r="L895" s="72"/>
      <c r="M895" s="72"/>
      <c r="N895" s="72"/>
      <c r="O895" s="72"/>
      <c r="P895" s="72"/>
      <c r="Q895" s="72"/>
      <c r="R895" s="72"/>
      <c r="S895" s="72"/>
      <c r="T895" s="72"/>
    </row>
    <row r="896" spans="2:20" ht="12.75" customHeight="1">
      <c r="B896" s="72"/>
      <c r="C896" s="72"/>
      <c r="D896" s="72"/>
      <c r="E896" s="72"/>
      <c r="F896" s="72"/>
      <c r="G896" s="72"/>
      <c r="H896" s="72"/>
      <c r="I896" s="72"/>
      <c r="J896" s="72"/>
      <c r="K896" s="72"/>
      <c r="L896" s="72"/>
      <c r="M896" s="72"/>
      <c r="N896" s="72"/>
      <c r="O896" s="72"/>
      <c r="P896" s="72"/>
      <c r="Q896" s="72"/>
      <c r="R896" s="72"/>
      <c r="S896" s="72"/>
      <c r="T896" s="72"/>
    </row>
    <row r="897" spans="2:20" ht="12.75" customHeight="1">
      <c r="B897" s="72"/>
      <c r="C897" s="72"/>
      <c r="D897" s="72"/>
      <c r="E897" s="72"/>
      <c r="F897" s="72"/>
      <c r="G897" s="72"/>
      <c r="H897" s="72"/>
      <c r="I897" s="72"/>
      <c r="J897" s="72"/>
      <c r="K897" s="72"/>
      <c r="L897" s="72"/>
      <c r="M897" s="72"/>
      <c r="N897" s="72"/>
      <c r="O897" s="72"/>
      <c r="P897" s="72"/>
      <c r="Q897" s="72"/>
      <c r="R897" s="72"/>
      <c r="S897" s="72"/>
      <c r="T897" s="72"/>
    </row>
    <row r="898" spans="2:20" ht="12.75" customHeight="1">
      <c r="B898" s="72"/>
      <c r="C898" s="72"/>
      <c r="D898" s="72"/>
      <c r="E898" s="72"/>
      <c r="F898" s="72"/>
      <c r="G898" s="72"/>
      <c r="H898" s="72"/>
      <c r="I898" s="72"/>
      <c r="J898" s="72"/>
      <c r="K898" s="72"/>
      <c r="L898" s="72"/>
      <c r="M898" s="72"/>
      <c r="N898" s="72"/>
      <c r="O898" s="72"/>
      <c r="P898" s="72"/>
      <c r="Q898" s="72"/>
      <c r="R898" s="72"/>
      <c r="S898" s="72"/>
      <c r="T898" s="72"/>
    </row>
    <row r="899" spans="2:20" ht="12.75" customHeight="1">
      <c r="B899" s="72"/>
      <c r="C899" s="72"/>
      <c r="D899" s="72"/>
      <c r="E899" s="72"/>
      <c r="F899" s="72"/>
      <c r="G899" s="72"/>
      <c r="H899" s="72"/>
      <c r="I899" s="72"/>
      <c r="J899" s="72"/>
      <c r="K899" s="72"/>
      <c r="L899" s="72"/>
      <c r="M899" s="72"/>
      <c r="N899" s="72"/>
      <c r="O899" s="72"/>
      <c r="P899" s="72"/>
      <c r="Q899" s="72"/>
      <c r="R899" s="72"/>
      <c r="S899" s="72"/>
      <c r="T899" s="72"/>
    </row>
    <row r="900" spans="2:20" ht="12.75" customHeight="1">
      <c r="B900" s="72"/>
      <c r="C900" s="72"/>
      <c r="D900" s="72"/>
      <c r="E900" s="72"/>
      <c r="F900" s="72"/>
      <c r="G900" s="72"/>
      <c r="H900" s="72"/>
      <c r="I900" s="72"/>
      <c r="J900" s="72"/>
      <c r="K900" s="72"/>
      <c r="L900" s="72"/>
      <c r="M900" s="72"/>
      <c r="N900" s="72"/>
      <c r="O900" s="72"/>
      <c r="P900" s="72"/>
      <c r="Q900" s="72"/>
      <c r="R900" s="72"/>
      <c r="S900" s="72"/>
      <c r="T900" s="72"/>
    </row>
    <row r="901" spans="2:20" ht="12.75" customHeight="1">
      <c r="B901" s="72"/>
      <c r="C901" s="72"/>
      <c r="D901" s="72"/>
      <c r="E901" s="72"/>
      <c r="F901" s="72"/>
      <c r="G901" s="72"/>
      <c r="H901" s="72"/>
      <c r="I901" s="72"/>
      <c r="J901" s="72"/>
      <c r="K901" s="72"/>
      <c r="L901" s="72"/>
      <c r="M901" s="72"/>
      <c r="N901" s="72"/>
      <c r="O901" s="72"/>
      <c r="P901" s="72"/>
      <c r="Q901" s="72"/>
      <c r="R901" s="72"/>
      <c r="S901" s="72"/>
      <c r="T901" s="72"/>
    </row>
    <row r="902" spans="2:20" ht="12.75" customHeight="1">
      <c r="B902" s="72"/>
      <c r="C902" s="72"/>
      <c r="D902" s="72"/>
      <c r="E902" s="72"/>
      <c r="F902" s="72"/>
      <c r="G902" s="72"/>
      <c r="H902" s="72"/>
      <c r="I902" s="72"/>
      <c r="J902" s="72"/>
      <c r="K902" s="72"/>
      <c r="L902" s="72"/>
      <c r="M902" s="72"/>
      <c r="N902" s="72"/>
      <c r="O902" s="72"/>
      <c r="P902" s="72"/>
      <c r="Q902" s="72"/>
      <c r="R902" s="72"/>
      <c r="S902" s="72"/>
      <c r="T902" s="72"/>
    </row>
    <row r="903" spans="2:20" ht="12.75" customHeight="1">
      <c r="B903" s="72"/>
      <c r="C903" s="72"/>
      <c r="D903" s="72"/>
      <c r="E903" s="72"/>
      <c r="F903" s="72"/>
      <c r="G903" s="72"/>
      <c r="H903" s="72"/>
      <c r="I903" s="72"/>
      <c r="J903" s="72"/>
      <c r="K903" s="72"/>
      <c r="L903" s="72"/>
      <c r="M903" s="72"/>
      <c r="N903" s="72"/>
      <c r="O903" s="72"/>
      <c r="P903" s="72"/>
      <c r="Q903" s="72"/>
      <c r="R903" s="72"/>
      <c r="S903" s="72"/>
      <c r="T903" s="72"/>
    </row>
    <row r="904" spans="2:20" ht="12.75" customHeight="1">
      <c r="B904" s="72"/>
      <c r="C904" s="72"/>
      <c r="D904" s="72"/>
      <c r="E904" s="72"/>
      <c r="F904" s="72"/>
      <c r="G904" s="72"/>
      <c r="H904" s="72"/>
      <c r="I904" s="72"/>
      <c r="J904" s="72"/>
      <c r="K904" s="72"/>
      <c r="L904" s="72"/>
      <c r="M904" s="72"/>
      <c r="N904" s="72"/>
      <c r="O904" s="72"/>
      <c r="P904" s="72"/>
      <c r="Q904" s="72"/>
      <c r="R904" s="72"/>
      <c r="S904" s="72"/>
      <c r="T904" s="72"/>
    </row>
    <row r="905" spans="2:20" ht="12.75" customHeight="1">
      <c r="B905" s="72"/>
      <c r="C905" s="72"/>
      <c r="D905" s="72"/>
      <c r="E905" s="72"/>
      <c r="F905" s="72"/>
      <c r="G905" s="72"/>
      <c r="H905" s="72"/>
      <c r="I905" s="72"/>
      <c r="J905" s="72"/>
      <c r="K905" s="72"/>
      <c r="L905" s="72"/>
      <c r="M905" s="72"/>
      <c r="N905" s="72"/>
      <c r="O905" s="72"/>
      <c r="P905" s="72"/>
      <c r="Q905" s="72"/>
      <c r="R905" s="72"/>
      <c r="S905" s="72"/>
      <c r="T905" s="72"/>
    </row>
    <row r="906" spans="2:20" ht="12.75" customHeight="1">
      <c r="B906" s="72"/>
      <c r="C906" s="72"/>
      <c r="D906" s="72"/>
      <c r="E906" s="72"/>
      <c r="F906" s="72"/>
      <c r="G906" s="72"/>
      <c r="H906" s="72"/>
      <c r="I906" s="72"/>
      <c r="J906" s="72"/>
      <c r="K906" s="72"/>
      <c r="L906" s="72"/>
      <c r="M906" s="72"/>
      <c r="N906" s="72"/>
      <c r="O906" s="72"/>
      <c r="P906" s="72"/>
      <c r="Q906" s="72"/>
      <c r="R906" s="72"/>
      <c r="S906" s="72"/>
      <c r="T906" s="72"/>
    </row>
    <row r="907" spans="2:20" ht="12.75" customHeight="1">
      <c r="B907" s="72"/>
      <c r="C907" s="72"/>
      <c r="D907" s="72"/>
      <c r="E907" s="72"/>
      <c r="F907" s="72"/>
      <c r="G907" s="72"/>
      <c r="H907" s="72"/>
      <c r="I907" s="72"/>
      <c r="J907" s="72"/>
      <c r="K907" s="72"/>
      <c r="L907" s="72"/>
      <c r="M907" s="72"/>
      <c r="N907" s="72"/>
      <c r="O907" s="72"/>
      <c r="P907" s="72"/>
      <c r="Q907" s="72"/>
      <c r="R907" s="72"/>
      <c r="S907" s="72"/>
      <c r="T907" s="72"/>
    </row>
    <row r="908" spans="2:20" ht="12.75" customHeight="1">
      <c r="B908" s="72"/>
      <c r="C908" s="72"/>
      <c r="D908" s="72"/>
      <c r="E908" s="72"/>
      <c r="F908" s="72"/>
      <c r="G908" s="72"/>
      <c r="H908" s="72"/>
      <c r="I908" s="72"/>
      <c r="J908" s="72"/>
      <c r="K908" s="72"/>
      <c r="L908" s="72"/>
      <c r="M908" s="72"/>
      <c r="N908" s="72"/>
      <c r="O908" s="72"/>
      <c r="P908" s="72"/>
      <c r="Q908" s="72"/>
      <c r="R908" s="72"/>
      <c r="S908" s="72"/>
      <c r="T908" s="72"/>
    </row>
    <row r="909" spans="2:20" ht="12.75" customHeight="1">
      <c r="B909" s="72"/>
      <c r="C909" s="72"/>
      <c r="D909" s="72"/>
      <c r="E909" s="72"/>
      <c r="F909" s="72"/>
      <c r="G909" s="72"/>
      <c r="H909" s="72"/>
      <c r="I909" s="72"/>
      <c r="J909" s="72"/>
      <c r="K909" s="72"/>
      <c r="L909" s="72"/>
      <c r="M909" s="72"/>
      <c r="N909" s="72"/>
      <c r="O909" s="72"/>
      <c r="P909" s="72"/>
      <c r="Q909" s="72"/>
      <c r="R909" s="72"/>
      <c r="S909" s="72"/>
      <c r="T909" s="72"/>
    </row>
    <row r="910" spans="2:20" ht="12.75" customHeight="1">
      <c r="B910" s="72"/>
      <c r="C910" s="72"/>
      <c r="D910" s="72"/>
      <c r="E910" s="72"/>
      <c r="F910" s="72"/>
      <c r="G910" s="72"/>
      <c r="H910" s="72"/>
      <c r="I910" s="72"/>
      <c r="J910" s="72"/>
      <c r="K910" s="72"/>
      <c r="L910" s="72"/>
      <c r="M910" s="72"/>
      <c r="N910" s="72"/>
      <c r="O910" s="72"/>
      <c r="P910" s="72"/>
      <c r="Q910" s="72"/>
      <c r="R910" s="72"/>
      <c r="S910" s="72"/>
      <c r="T910" s="72"/>
    </row>
    <row r="911" spans="2:20" ht="12.75" customHeight="1">
      <c r="B911" s="72"/>
      <c r="C911" s="72"/>
      <c r="D911" s="72"/>
      <c r="E911" s="72"/>
      <c r="F911" s="72"/>
      <c r="G911" s="72"/>
      <c r="H911" s="72"/>
      <c r="I911" s="72"/>
      <c r="J911" s="72"/>
      <c r="K911" s="72"/>
      <c r="L911" s="72"/>
      <c r="M911" s="72"/>
      <c r="N911" s="72"/>
      <c r="O911" s="72"/>
      <c r="P911" s="72"/>
      <c r="Q911" s="72"/>
      <c r="R911" s="72"/>
      <c r="S911" s="72"/>
      <c r="T911" s="72"/>
    </row>
    <row r="912" spans="2:20" ht="12.75" customHeight="1">
      <c r="B912" s="72"/>
      <c r="C912" s="72"/>
      <c r="D912" s="72"/>
      <c r="E912" s="72"/>
      <c r="F912" s="72"/>
      <c r="G912" s="72"/>
      <c r="H912" s="72"/>
      <c r="I912" s="72"/>
      <c r="J912" s="72"/>
      <c r="K912" s="72"/>
      <c r="L912" s="72"/>
      <c r="M912" s="72"/>
      <c r="N912" s="72"/>
      <c r="O912" s="72"/>
      <c r="P912" s="72"/>
      <c r="Q912" s="72"/>
      <c r="R912" s="72"/>
      <c r="S912" s="72"/>
      <c r="T912" s="72"/>
    </row>
    <row r="913" spans="2:20" ht="12.75" customHeight="1">
      <c r="B913" s="72"/>
      <c r="C913" s="72"/>
      <c r="D913" s="72"/>
      <c r="E913" s="72"/>
      <c r="F913" s="72"/>
      <c r="G913" s="72"/>
      <c r="H913" s="72"/>
      <c r="I913" s="72"/>
      <c r="J913" s="72"/>
      <c r="K913" s="72"/>
      <c r="L913" s="72"/>
      <c r="M913" s="72"/>
      <c r="N913" s="72"/>
      <c r="O913" s="72"/>
      <c r="P913" s="72"/>
      <c r="Q913" s="72"/>
      <c r="R913" s="72"/>
      <c r="S913" s="72"/>
      <c r="T913" s="72"/>
    </row>
    <row r="914" spans="2:20" ht="12.75" customHeight="1">
      <c r="B914" s="72"/>
      <c r="C914" s="72"/>
      <c r="D914" s="72"/>
      <c r="E914" s="72"/>
      <c r="F914" s="72"/>
      <c r="G914" s="72"/>
      <c r="H914" s="72"/>
      <c r="I914" s="72"/>
      <c r="J914" s="72"/>
      <c r="K914" s="72"/>
      <c r="L914" s="72"/>
      <c r="M914" s="72"/>
      <c r="N914" s="72"/>
      <c r="O914" s="72"/>
      <c r="P914" s="72"/>
      <c r="Q914" s="72"/>
      <c r="R914" s="72"/>
      <c r="S914" s="72"/>
      <c r="T914" s="72"/>
    </row>
    <row r="915" spans="2:20" ht="12.75" customHeight="1">
      <c r="B915" s="72"/>
      <c r="C915" s="72"/>
      <c r="D915" s="72"/>
      <c r="E915" s="72"/>
      <c r="F915" s="72"/>
      <c r="G915" s="72"/>
      <c r="H915" s="72"/>
      <c r="I915" s="72"/>
      <c r="J915" s="72"/>
      <c r="K915" s="72"/>
      <c r="L915" s="72"/>
      <c r="M915" s="72"/>
      <c r="N915" s="72"/>
      <c r="O915" s="72"/>
      <c r="P915" s="72"/>
      <c r="Q915" s="72"/>
      <c r="R915" s="72"/>
      <c r="S915" s="72"/>
      <c r="T915" s="72"/>
    </row>
    <row r="916" spans="2:20" ht="12.75" customHeight="1">
      <c r="B916" s="72"/>
      <c r="C916" s="72"/>
      <c r="D916" s="72"/>
      <c r="E916" s="72"/>
      <c r="F916" s="72"/>
      <c r="G916" s="72"/>
      <c r="H916" s="72"/>
      <c r="I916" s="72"/>
      <c r="J916" s="72"/>
      <c r="K916" s="72"/>
      <c r="L916" s="72"/>
      <c r="M916" s="72"/>
      <c r="N916" s="72"/>
      <c r="O916" s="72"/>
      <c r="P916" s="72"/>
      <c r="Q916" s="72"/>
      <c r="R916" s="72"/>
      <c r="S916" s="72"/>
      <c r="T916" s="72"/>
    </row>
    <row r="917" spans="2:20" ht="12.75" customHeight="1">
      <c r="B917" s="72"/>
      <c r="C917" s="72"/>
      <c r="D917" s="72"/>
      <c r="E917" s="72"/>
      <c r="F917" s="72"/>
      <c r="G917" s="72"/>
      <c r="H917" s="72"/>
      <c r="I917" s="72"/>
      <c r="J917" s="72"/>
      <c r="K917" s="72"/>
      <c r="L917" s="72"/>
      <c r="M917" s="72"/>
      <c r="N917" s="72"/>
      <c r="O917" s="72"/>
      <c r="P917" s="72"/>
      <c r="Q917" s="72"/>
      <c r="R917" s="72"/>
      <c r="S917" s="72"/>
      <c r="T917" s="72"/>
    </row>
    <row r="918" spans="2:20" ht="12.75" customHeight="1">
      <c r="B918" s="72"/>
      <c r="C918" s="72"/>
      <c r="D918" s="72"/>
      <c r="E918" s="72"/>
      <c r="F918" s="72"/>
      <c r="G918" s="72"/>
      <c r="H918" s="72"/>
      <c r="I918" s="72"/>
      <c r="J918" s="72"/>
      <c r="K918" s="72"/>
      <c r="L918" s="72"/>
      <c r="M918" s="72"/>
      <c r="N918" s="72"/>
      <c r="O918" s="72"/>
      <c r="P918" s="72"/>
      <c r="Q918" s="72"/>
      <c r="R918" s="72"/>
      <c r="S918" s="72"/>
      <c r="T918" s="72"/>
    </row>
    <row r="919" spans="2:20" ht="12.75" customHeight="1">
      <c r="B919" s="72"/>
      <c r="C919" s="72"/>
      <c r="D919" s="72"/>
      <c r="E919" s="72"/>
      <c r="F919" s="72"/>
      <c r="G919" s="72"/>
      <c r="H919" s="72"/>
      <c r="I919" s="72"/>
      <c r="J919" s="72"/>
      <c r="K919" s="72"/>
      <c r="L919" s="72"/>
      <c r="M919" s="72"/>
      <c r="N919" s="72"/>
      <c r="O919" s="72"/>
      <c r="P919" s="72"/>
      <c r="Q919" s="72"/>
      <c r="R919" s="72"/>
      <c r="S919" s="72"/>
      <c r="T919" s="72"/>
    </row>
    <row r="920" spans="2:20" ht="12.75" customHeight="1">
      <c r="B920" s="72"/>
      <c r="C920" s="72"/>
      <c r="D920" s="72"/>
      <c r="E920" s="72"/>
      <c r="F920" s="72"/>
      <c r="G920" s="72"/>
      <c r="H920" s="72"/>
      <c r="I920" s="72"/>
      <c r="J920" s="72"/>
      <c r="K920" s="72"/>
      <c r="L920" s="72"/>
      <c r="M920" s="72"/>
      <c r="N920" s="72"/>
      <c r="O920" s="72"/>
      <c r="P920" s="72"/>
      <c r="Q920" s="72"/>
      <c r="R920" s="72"/>
      <c r="S920" s="72"/>
      <c r="T920" s="72"/>
    </row>
    <row r="921" spans="2:20" ht="12.75" customHeight="1">
      <c r="B921" s="72"/>
      <c r="C921" s="72"/>
      <c r="D921" s="72"/>
      <c r="E921" s="72"/>
      <c r="F921" s="72"/>
      <c r="G921" s="72"/>
      <c r="H921" s="72"/>
      <c r="I921" s="72"/>
      <c r="J921" s="72"/>
      <c r="K921" s="72"/>
      <c r="L921" s="72"/>
      <c r="M921" s="72"/>
      <c r="N921" s="72"/>
      <c r="O921" s="72"/>
      <c r="P921" s="72"/>
      <c r="Q921" s="72"/>
      <c r="R921" s="72"/>
      <c r="S921" s="72"/>
      <c r="T921" s="72"/>
    </row>
    <row r="922" spans="2:20" ht="12.75" customHeight="1">
      <c r="B922" s="72"/>
      <c r="C922" s="72"/>
      <c r="D922" s="72"/>
      <c r="E922" s="72"/>
      <c r="F922" s="72"/>
      <c r="G922" s="72"/>
      <c r="H922" s="72"/>
      <c r="I922" s="72"/>
      <c r="J922" s="72"/>
      <c r="K922" s="72"/>
      <c r="L922" s="72"/>
      <c r="M922" s="72"/>
      <c r="N922" s="72"/>
      <c r="O922" s="72"/>
      <c r="P922" s="72"/>
      <c r="Q922" s="72"/>
      <c r="R922" s="72"/>
      <c r="S922" s="72"/>
      <c r="T922" s="72"/>
    </row>
    <row r="923" spans="2:20" ht="12.75" customHeight="1">
      <c r="B923" s="72"/>
      <c r="C923" s="72"/>
      <c r="D923" s="72"/>
      <c r="E923" s="72"/>
      <c r="F923" s="72"/>
      <c r="G923" s="72"/>
      <c r="H923" s="72"/>
      <c r="I923" s="72"/>
      <c r="J923" s="72"/>
      <c r="K923" s="72"/>
      <c r="L923" s="72"/>
      <c r="M923" s="72"/>
      <c r="N923" s="72"/>
      <c r="O923" s="72"/>
      <c r="P923" s="72"/>
      <c r="Q923" s="72"/>
      <c r="R923" s="72"/>
      <c r="S923" s="72"/>
      <c r="T923" s="72"/>
    </row>
    <row r="924" spans="2:20" ht="12.75" customHeight="1">
      <c r="B924" s="72"/>
      <c r="C924" s="72"/>
      <c r="D924" s="72"/>
      <c r="E924" s="72"/>
      <c r="F924" s="72"/>
      <c r="G924" s="72"/>
      <c r="H924" s="72"/>
      <c r="I924" s="72"/>
      <c r="J924" s="72"/>
      <c r="K924" s="72"/>
      <c r="L924" s="72"/>
      <c r="M924" s="72"/>
      <c r="N924" s="72"/>
      <c r="O924" s="72"/>
      <c r="P924" s="72"/>
      <c r="Q924" s="72"/>
      <c r="R924" s="72"/>
      <c r="S924" s="72"/>
      <c r="T924" s="72"/>
    </row>
    <row r="925" spans="2:20" ht="12.75" customHeight="1">
      <c r="B925" s="72"/>
      <c r="C925" s="72"/>
      <c r="D925" s="72"/>
      <c r="E925" s="72"/>
      <c r="F925" s="72"/>
      <c r="G925" s="72"/>
      <c r="H925" s="72"/>
      <c r="I925" s="72"/>
      <c r="J925" s="72"/>
      <c r="K925" s="72"/>
      <c r="L925" s="72"/>
      <c r="M925" s="72"/>
      <c r="N925" s="72"/>
      <c r="O925" s="72"/>
      <c r="P925" s="72"/>
      <c r="Q925" s="72"/>
      <c r="R925" s="72"/>
      <c r="S925" s="72"/>
      <c r="T925" s="72"/>
    </row>
    <row r="926" spans="2:20" ht="12.75" customHeight="1">
      <c r="B926" s="72"/>
      <c r="C926" s="72"/>
      <c r="D926" s="72"/>
      <c r="E926" s="72"/>
      <c r="F926" s="72"/>
      <c r="G926" s="72"/>
      <c r="H926" s="72"/>
      <c r="I926" s="72"/>
      <c r="J926" s="72"/>
      <c r="K926" s="72"/>
      <c r="L926" s="72"/>
      <c r="M926" s="72"/>
      <c r="N926" s="72"/>
      <c r="O926" s="72"/>
      <c r="P926" s="72"/>
      <c r="Q926" s="72"/>
      <c r="R926" s="72"/>
      <c r="S926" s="72"/>
      <c r="T926" s="72"/>
    </row>
    <row r="927" spans="2:20" ht="12.75" customHeight="1">
      <c r="B927" s="72"/>
      <c r="C927" s="72"/>
      <c r="D927" s="72"/>
      <c r="E927" s="72"/>
      <c r="F927" s="72"/>
      <c r="G927" s="72"/>
      <c r="H927" s="72"/>
      <c r="I927" s="72"/>
      <c r="J927" s="72"/>
      <c r="K927" s="72"/>
      <c r="L927" s="72"/>
      <c r="M927" s="72"/>
      <c r="N927" s="72"/>
      <c r="O927" s="72"/>
      <c r="P927" s="72"/>
      <c r="Q927" s="72"/>
      <c r="R927" s="72"/>
      <c r="S927" s="72"/>
      <c r="T927" s="72"/>
    </row>
    <row r="928" spans="2:20" ht="12.75" customHeight="1">
      <c r="B928" s="72"/>
      <c r="C928" s="72"/>
      <c r="D928" s="72"/>
      <c r="E928" s="72"/>
      <c r="F928" s="72"/>
      <c r="G928" s="72"/>
      <c r="H928" s="72"/>
      <c r="I928" s="72"/>
      <c r="J928" s="72"/>
      <c r="K928" s="72"/>
      <c r="L928" s="72"/>
      <c r="M928" s="72"/>
      <c r="N928" s="72"/>
      <c r="O928" s="72"/>
      <c r="P928" s="72"/>
      <c r="Q928" s="72"/>
      <c r="R928" s="72"/>
      <c r="S928" s="72"/>
      <c r="T928" s="72"/>
    </row>
    <row r="929" spans="2:20" ht="12.75" customHeight="1">
      <c r="B929" s="72"/>
      <c r="C929" s="72"/>
      <c r="D929" s="72"/>
      <c r="E929" s="72"/>
      <c r="F929" s="72"/>
      <c r="G929" s="72"/>
      <c r="H929" s="72"/>
      <c r="I929" s="72"/>
      <c r="J929" s="72"/>
      <c r="K929" s="72"/>
      <c r="L929" s="72"/>
      <c r="M929" s="72"/>
      <c r="N929" s="72"/>
      <c r="O929" s="72"/>
      <c r="P929" s="72"/>
      <c r="Q929" s="72"/>
      <c r="R929" s="72"/>
      <c r="S929" s="72"/>
      <c r="T929" s="72"/>
    </row>
    <row r="930" spans="2:20" ht="12.75" customHeight="1">
      <c r="B930" s="72"/>
      <c r="C930" s="72"/>
      <c r="D930" s="72"/>
      <c r="E930" s="72"/>
      <c r="F930" s="72"/>
      <c r="G930" s="72"/>
      <c r="H930" s="72"/>
      <c r="I930" s="72"/>
      <c r="J930" s="72"/>
      <c r="K930" s="72"/>
      <c r="L930" s="72"/>
      <c r="M930" s="72"/>
      <c r="N930" s="72"/>
      <c r="O930" s="72"/>
      <c r="P930" s="72"/>
      <c r="Q930" s="72"/>
      <c r="R930" s="72"/>
      <c r="S930" s="72"/>
      <c r="T930" s="72"/>
    </row>
    <row r="931" spans="2:20" ht="12.75" customHeight="1">
      <c r="B931" s="72"/>
      <c r="C931" s="72"/>
      <c r="D931" s="72"/>
      <c r="E931" s="72"/>
      <c r="F931" s="72"/>
      <c r="G931" s="72"/>
      <c r="H931" s="72"/>
      <c r="I931" s="72"/>
      <c r="J931" s="72"/>
      <c r="K931" s="72"/>
      <c r="L931" s="72"/>
      <c r="M931" s="72"/>
      <c r="N931" s="72"/>
      <c r="O931" s="72"/>
      <c r="P931" s="72"/>
      <c r="Q931" s="72"/>
      <c r="R931" s="72"/>
      <c r="S931" s="72"/>
      <c r="T931" s="72"/>
    </row>
    <row r="932" spans="2:20" ht="12.75" customHeight="1">
      <c r="B932" s="72"/>
      <c r="C932" s="72"/>
      <c r="D932" s="72"/>
      <c r="E932" s="72"/>
      <c r="F932" s="72"/>
      <c r="G932" s="72"/>
      <c r="H932" s="72"/>
      <c r="I932" s="72"/>
      <c r="J932" s="72"/>
      <c r="K932" s="72"/>
      <c r="L932" s="72"/>
      <c r="M932" s="72"/>
      <c r="N932" s="72"/>
      <c r="O932" s="72"/>
      <c r="P932" s="72"/>
      <c r="Q932" s="72"/>
      <c r="R932" s="72"/>
      <c r="S932" s="72"/>
      <c r="T932" s="72"/>
    </row>
    <row r="933" spans="2:20" ht="12.75" customHeight="1">
      <c r="B933" s="72"/>
      <c r="C933" s="72"/>
      <c r="D933" s="72"/>
      <c r="E933" s="72"/>
      <c r="F933" s="72"/>
      <c r="G933" s="72"/>
      <c r="H933" s="72"/>
      <c r="I933" s="72"/>
      <c r="J933" s="72"/>
      <c r="K933" s="72"/>
      <c r="L933" s="72"/>
      <c r="M933" s="72"/>
      <c r="N933" s="72"/>
      <c r="O933" s="72"/>
      <c r="P933" s="72"/>
      <c r="Q933" s="72"/>
      <c r="R933" s="72"/>
      <c r="S933" s="72"/>
      <c r="T933" s="72"/>
    </row>
    <row r="934" spans="2:20" ht="12.75" customHeight="1">
      <c r="B934" s="72"/>
      <c r="C934" s="72"/>
      <c r="D934" s="72"/>
      <c r="E934" s="72"/>
      <c r="F934" s="72"/>
      <c r="G934" s="72"/>
      <c r="H934" s="72"/>
      <c r="I934" s="72"/>
      <c r="J934" s="72"/>
      <c r="K934" s="72"/>
      <c r="L934" s="72"/>
      <c r="M934" s="72"/>
      <c r="N934" s="72"/>
      <c r="O934" s="72"/>
      <c r="P934" s="72"/>
      <c r="Q934" s="72"/>
      <c r="R934" s="72"/>
      <c r="S934" s="72"/>
      <c r="T934" s="72"/>
    </row>
    <row r="935" spans="2:20" ht="12.75" customHeight="1">
      <c r="B935" s="72"/>
      <c r="C935" s="72"/>
      <c r="D935" s="72"/>
      <c r="E935" s="72"/>
      <c r="F935" s="72"/>
      <c r="G935" s="72"/>
      <c r="H935" s="72"/>
      <c r="I935" s="72"/>
      <c r="J935" s="72"/>
      <c r="K935" s="72"/>
      <c r="L935" s="72"/>
      <c r="M935" s="72"/>
      <c r="N935" s="72"/>
      <c r="O935" s="72"/>
      <c r="P935" s="72"/>
      <c r="Q935" s="72"/>
      <c r="R935" s="72"/>
      <c r="S935" s="72"/>
      <c r="T935" s="72"/>
    </row>
    <row r="936" spans="2:20" ht="12.75" customHeight="1">
      <c r="B936" s="72"/>
      <c r="C936" s="72"/>
      <c r="D936" s="72"/>
      <c r="E936" s="72"/>
      <c r="F936" s="72"/>
      <c r="G936" s="72"/>
      <c r="H936" s="72"/>
      <c r="I936" s="72"/>
      <c r="J936" s="72"/>
      <c r="K936" s="72"/>
      <c r="L936" s="72"/>
      <c r="M936" s="72"/>
      <c r="N936" s="72"/>
      <c r="O936" s="72"/>
      <c r="P936" s="72"/>
      <c r="Q936" s="72"/>
      <c r="R936" s="72"/>
      <c r="S936" s="72"/>
      <c r="T936" s="72"/>
    </row>
    <row r="937" spans="2:20" ht="12.75" customHeight="1">
      <c r="B937" s="72"/>
      <c r="C937" s="72"/>
      <c r="D937" s="72"/>
      <c r="E937" s="72"/>
      <c r="F937" s="72"/>
      <c r="G937" s="72"/>
      <c r="H937" s="72"/>
      <c r="I937" s="72"/>
      <c r="J937" s="72"/>
      <c r="K937" s="72"/>
      <c r="L937" s="72"/>
      <c r="M937" s="72"/>
      <c r="N937" s="72"/>
      <c r="O937" s="72"/>
      <c r="P937" s="72"/>
      <c r="Q937" s="72"/>
      <c r="R937" s="72"/>
      <c r="S937" s="72"/>
      <c r="T937" s="72"/>
    </row>
    <row r="938" spans="2:20" ht="12.75" customHeight="1">
      <c r="B938" s="72"/>
      <c r="C938" s="72"/>
      <c r="D938" s="72"/>
      <c r="E938" s="72"/>
      <c r="F938" s="72"/>
      <c r="G938" s="72"/>
      <c r="H938" s="72"/>
      <c r="I938" s="72"/>
      <c r="J938" s="72"/>
      <c r="K938" s="72"/>
      <c r="L938" s="72"/>
      <c r="M938" s="72"/>
      <c r="N938" s="72"/>
      <c r="O938" s="72"/>
      <c r="P938" s="72"/>
      <c r="Q938" s="72"/>
      <c r="R938" s="72"/>
      <c r="S938" s="72"/>
      <c r="T938" s="72"/>
    </row>
    <row r="939" spans="2:20" ht="12.75" customHeight="1">
      <c r="B939" s="72"/>
      <c r="C939" s="72"/>
      <c r="D939" s="72"/>
      <c r="E939" s="72"/>
      <c r="F939" s="72"/>
      <c r="G939" s="72"/>
      <c r="H939" s="72"/>
      <c r="I939" s="72"/>
      <c r="J939" s="72"/>
      <c r="K939" s="72"/>
      <c r="L939" s="72"/>
      <c r="M939" s="72"/>
      <c r="N939" s="72"/>
      <c r="O939" s="72"/>
      <c r="P939" s="72"/>
      <c r="Q939" s="72"/>
      <c r="R939" s="72"/>
      <c r="S939" s="72"/>
      <c r="T939" s="72"/>
    </row>
    <row r="940" spans="2:20" ht="12.75" customHeight="1">
      <c r="B940" s="72"/>
      <c r="C940" s="72"/>
      <c r="D940" s="72"/>
      <c r="E940" s="72"/>
      <c r="F940" s="72"/>
      <c r="G940" s="72"/>
      <c r="H940" s="72"/>
      <c r="I940" s="72"/>
      <c r="J940" s="72"/>
      <c r="K940" s="72"/>
      <c r="L940" s="72"/>
      <c r="M940" s="72"/>
      <c r="N940" s="72"/>
      <c r="O940" s="72"/>
      <c r="P940" s="72"/>
      <c r="Q940" s="72"/>
      <c r="R940" s="72"/>
      <c r="S940" s="72"/>
      <c r="T940" s="72"/>
    </row>
    <row r="941" spans="2:20" ht="12.75" customHeight="1">
      <c r="B941" s="72"/>
      <c r="C941" s="72"/>
      <c r="D941" s="72"/>
      <c r="E941" s="72"/>
      <c r="F941" s="72"/>
      <c r="G941" s="72"/>
      <c r="H941" s="72"/>
      <c r="I941" s="72"/>
      <c r="J941" s="72"/>
      <c r="K941" s="72"/>
      <c r="L941" s="72"/>
      <c r="M941" s="72"/>
      <c r="N941" s="72"/>
      <c r="O941" s="72"/>
      <c r="P941" s="72"/>
      <c r="Q941" s="72"/>
      <c r="R941" s="72"/>
      <c r="S941" s="72"/>
      <c r="T941" s="72"/>
    </row>
    <row r="942" spans="2:20" ht="12.75" customHeight="1">
      <c r="B942" s="72"/>
      <c r="C942" s="72"/>
      <c r="D942" s="72"/>
      <c r="E942" s="72"/>
      <c r="F942" s="72"/>
      <c r="G942" s="72"/>
      <c r="H942" s="72"/>
      <c r="I942" s="72"/>
      <c r="J942" s="72"/>
      <c r="K942" s="72"/>
      <c r="L942" s="72"/>
      <c r="M942" s="72"/>
      <c r="N942" s="72"/>
      <c r="O942" s="72"/>
      <c r="P942" s="72"/>
      <c r="Q942" s="72"/>
      <c r="R942" s="72"/>
      <c r="S942" s="72"/>
      <c r="T942" s="72"/>
    </row>
    <row r="943" spans="2:20" ht="12.75" customHeight="1">
      <c r="B943" s="72"/>
      <c r="C943" s="72"/>
      <c r="D943" s="72"/>
      <c r="E943" s="72"/>
      <c r="F943" s="72"/>
      <c r="G943" s="72"/>
      <c r="H943" s="72"/>
      <c r="I943" s="72"/>
      <c r="J943" s="72"/>
      <c r="K943" s="72"/>
      <c r="L943" s="72"/>
      <c r="M943" s="72"/>
      <c r="N943" s="72"/>
      <c r="O943" s="72"/>
      <c r="P943" s="72"/>
      <c r="Q943" s="72"/>
      <c r="R943" s="72"/>
      <c r="S943" s="72"/>
      <c r="T943" s="72"/>
    </row>
    <row r="944" spans="2:20" ht="12.75" customHeight="1">
      <c r="B944" s="72"/>
      <c r="C944" s="72"/>
      <c r="D944" s="72"/>
      <c r="E944" s="72"/>
      <c r="F944" s="72"/>
      <c r="G944" s="72"/>
      <c r="H944" s="72"/>
      <c r="I944" s="72"/>
      <c r="J944" s="72"/>
      <c r="K944" s="72"/>
      <c r="L944" s="72"/>
      <c r="M944" s="72"/>
      <c r="N944" s="72"/>
      <c r="O944" s="72"/>
      <c r="P944" s="72"/>
      <c r="Q944" s="72"/>
      <c r="R944" s="72"/>
      <c r="S944" s="72"/>
      <c r="T944" s="72"/>
    </row>
    <row r="945" spans="2:20" ht="12.75" customHeight="1">
      <c r="B945" s="72"/>
      <c r="C945" s="72"/>
      <c r="D945" s="72"/>
      <c r="E945" s="72"/>
      <c r="F945" s="72"/>
      <c r="G945" s="72"/>
      <c r="H945" s="72"/>
      <c r="I945" s="72"/>
      <c r="J945" s="72"/>
      <c r="K945" s="72"/>
      <c r="L945" s="72"/>
      <c r="M945" s="72"/>
      <c r="N945" s="72"/>
      <c r="O945" s="72"/>
      <c r="P945" s="72"/>
      <c r="Q945" s="72"/>
      <c r="R945" s="72"/>
      <c r="S945" s="72"/>
      <c r="T945" s="72"/>
    </row>
    <row r="946" spans="2:20" ht="12.75" customHeight="1">
      <c r="B946" s="72"/>
      <c r="C946" s="72"/>
      <c r="D946" s="72"/>
      <c r="E946" s="72"/>
      <c r="F946" s="72"/>
      <c r="G946" s="72"/>
      <c r="H946" s="72"/>
      <c r="I946" s="72"/>
      <c r="J946" s="72"/>
      <c r="K946" s="72"/>
      <c r="L946" s="72"/>
      <c r="M946" s="72"/>
      <c r="N946" s="72"/>
      <c r="O946" s="72"/>
      <c r="P946" s="72"/>
      <c r="Q946" s="72"/>
      <c r="R946" s="72"/>
      <c r="S946" s="72"/>
      <c r="T946" s="72"/>
    </row>
    <row r="947" spans="2:20" ht="12.75" customHeight="1">
      <c r="B947" s="72"/>
      <c r="C947" s="72"/>
      <c r="D947" s="72"/>
      <c r="E947" s="72"/>
      <c r="F947" s="72"/>
      <c r="G947" s="72"/>
      <c r="H947" s="72"/>
      <c r="I947" s="72"/>
      <c r="J947" s="72"/>
      <c r="K947" s="72"/>
      <c r="L947" s="72"/>
      <c r="M947" s="72"/>
      <c r="N947" s="72"/>
      <c r="O947" s="72"/>
      <c r="P947" s="72"/>
      <c r="Q947" s="72"/>
      <c r="R947" s="72"/>
      <c r="S947" s="72"/>
      <c r="T947" s="72"/>
    </row>
    <row r="948" spans="2:20" ht="12.75" customHeight="1">
      <c r="B948" s="72"/>
      <c r="C948" s="72"/>
      <c r="D948" s="72"/>
      <c r="E948" s="72"/>
      <c r="F948" s="72"/>
      <c r="G948" s="72"/>
      <c r="H948" s="72"/>
      <c r="I948" s="72"/>
      <c r="J948" s="72"/>
      <c r="K948" s="72"/>
      <c r="L948" s="72"/>
      <c r="M948" s="72"/>
      <c r="N948" s="72"/>
      <c r="O948" s="72"/>
      <c r="P948" s="72"/>
      <c r="Q948" s="72"/>
      <c r="R948" s="72"/>
      <c r="S948" s="72"/>
      <c r="T948" s="72"/>
    </row>
    <row r="949" spans="2:20" ht="12.75" customHeight="1">
      <c r="B949" s="72"/>
      <c r="C949" s="72"/>
      <c r="D949" s="72"/>
      <c r="E949" s="72"/>
      <c r="F949" s="72"/>
      <c r="G949" s="72"/>
      <c r="H949" s="72"/>
      <c r="I949" s="72"/>
      <c r="J949" s="72"/>
      <c r="K949" s="72"/>
      <c r="L949" s="72"/>
      <c r="M949" s="72"/>
      <c r="N949" s="72"/>
      <c r="O949" s="72"/>
      <c r="P949" s="72"/>
      <c r="Q949" s="72"/>
      <c r="R949" s="72"/>
      <c r="S949" s="72"/>
      <c r="T949" s="72"/>
    </row>
    <row r="950" spans="2:20" ht="12.75" customHeight="1">
      <c r="B950" s="72"/>
      <c r="C950" s="72"/>
      <c r="D950" s="72"/>
      <c r="E950" s="72"/>
      <c r="F950" s="72"/>
      <c r="G950" s="72"/>
      <c r="H950" s="72"/>
      <c r="I950" s="72"/>
      <c r="J950" s="72"/>
      <c r="K950" s="72"/>
      <c r="L950" s="72"/>
      <c r="M950" s="72"/>
      <c r="N950" s="72"/>
      <c r="O950" s="72"/>
      <c r="P950" s="72"/>
      <c r="Q950" s="72"/>
      <c r="R950" s="72"/>
      <c r="S950" s="72"/>
      <c r="T950" s="72"/>
    </row>
    <row r="951" spans="2:20" ht="12.75" customHeight="1">
      <c r="B951" s="72"/>
      <c r="C951" s="72"/>
      <c r="D951" s="72"/>
      <c r="E951" s="72"/>
      <c r="F951" s="72"/>
      <c r="G951" s="72"/>
      <c r="H951" s="72"/>
      <c r="I951" s="72"/>
      <c r="J951" s="72"/>
      <c r="K951" s="72"/>
      <c r="L951" s="72"/>
      <c r="M951" s="72"/>
      <c r="N951" s="72"/>
      <c r="O951" s="72"/>
      <c r="P951" s="72"/>
      <c r="Q951" s="72"/>
      <c r="R951" s="72"/>
      <c r="S951" s="72"/>
      <c r="T951" s="72"/>
    </row>
    <row r="952" spans="2:20" ht="12.75" customHeight="1">
      <c r="B952" s="72"/>
      <c r="C952" s="72"/>
      <c r="D952" s="72"/>
      <c r="E952" s="72"/>
      <c r="F952" s="72"/>
      <c r="G952" s="72"/>
      <c r="H952" s="72"/>
      <c r="I952" s="72"/>
      <c r="J952" s="72"/>
      <c r="K952" s="72"/>
      <c r="L952" s="72"/>
      <c r="M952" s="72"/>
      <c r="N952" s="72"/>
      <c r="O952" s="72"/>
      <c r="P952" s="72"/>
      <c r="Q952" s="72"/>
      <c r="R952" s="72"/>
      <c r="S952" s="72"/>
      <c r="T952" s="72"/>
    </row>
    <row r="953" spans="2:20" ht="12.75" customHeight="1">
      <c r="B953" s="72"/>
      <c r="C953" s="72"/>
      <c r="D953" s="72"/>
      <c r="E953" s="72"/>
      <c r="F953" s="72"/>
      <c r="G953" s="72"/>
      <c r="H953" s="72"/>
      <c r="I953" s="72"/>
      <c r="J953" s="72"/>
      <c r="K953" s="72"/>
      <c r="L953" s="72"/>
      <c r="M953" s="72"/>
      <c r="N953" s="72"/>
      <c r="O953" s="72"/>
      <c r="P953" s="72"/>
      <c r="Q953" s="72"/>
      <c r="R953" s="72"/>
      <c r="S953" s="72"/>
      <c r="T953" s="72"/>
    </row>
    <row r="954" spans="2:20" ht="12.75" customHeight="1">
      <c r="B954" s="72"/>
      <c r="C954" s="72"/>
      <c r="D954" s="72"/>
      <c r="E954" s="72"/>
      <c r="F954" s="72"/>
      <c r="G954" s="72"/>
      <c r="H954" s="72"/>
      <c r="I954" s="72"/>
      <c r="J954" s="72"/>
      <c r="K954" s="72"/>
      <c r="L954" s="72"/>
      <c r="M954" s="72"/>
      <c r="N954" s="72"/>
      <c r="O954" s="72"/>
      <c r="P954" s="72"/>
      <c r="Q954" s="72"/>
      <c r="R954" s="72"/>
      <c r="S954" s="72"/>
      <c r="T954" s="72"/>
    </row>
    <row r="955" spans="2:20" ht="12.75" customHeight="1">
      <c r="B955" s="72"/>
      <c r="C955" s="72"/>
      <c r="D955" s="72"/>
      <c r="E955" s="72"/>
      <c r="F955" s="72"/>
      <c r="G955" s="72"/>
      <c r="H955" s="72"/>
      <c r="I955" s="72"/>
      <c r="J955" s="72"/>
      <c r="K955" s="72"/>
      <c r="L955" s="72"/>
      <c r="M955" s="72"/>
      <c r="N955" s="72"/>
      <c r="O955" s="72"/>
      <c r="P955" s="72"/>
      <c r="Q955" s="72"/>
      <c r="R955" s="72"/>
      <c r="S955" s="72"/>
      <c r="T955" s="72"/>
    </row>
    <row r="956" spans="2:20" ht="12.75" customHeight="1">
      <c r="B956" s="72"/>
      <c r="C956" s="72"/>
      <c r="D956" s="72"/>
      <c r="E956" s="72"/>
      <c r="F956" s="72"/>
      <c r="G956" s="72"/>
      <c r="H956" s="72"/>
      <c r="I956" s="72"/>
      <c r="J956" s="72"/>
      <c r="K956" s="72"/>
      <c r="L956" s="72"/>
      <c r="M956" s="72"/>
      <c r="N956" s="72"/>
      <c r="O956" s="72"/>
      <c r="P956" s="72"/>
      <c r="Q956" s="72"/>
      <c r="R956" s="72"/>
      <c r="S956" s="72"/>
      <c r="T956" s="72"/>
    </row>
    <row r="957" spans="2:20" ht="12.75" customHeight="1">
      <c r="B957" s="72"/>
      <c r="C957" s="72"/>
      <c r="D957" s="72"/>
      <c r="E957" s="72"/>
      <c r="F957" s="72"/>
      <c r="G957" s="72"/>
      <c r="H957" s="72"/>
      <c r="I957" s="72"/>
      <c r="J957" s="72"/>
      <c r="K957" s="72"/>
      <c r="L957" s="72"/>
      <c r="M957" s="72"/>
      <c r="N957" s="72"/>
      <c r="O957" s="72"/>
      <c r="P957" s="72"/>
      <c r="Q957" s="72"/>
      <c r="R957" s="72"/>
      <c r="S957" s="72"/>
      <c r="T957" s="72"/>
    </row>
    <row r="958" spans="2:20" ht="12.75" customHeight="1">
      <c r="B958" s="72"/>
      <c r="C958" s="72"/>
      <c r="D958" s="72"/>
      <c r="E958" s="72"/>
      <c r="F958" s="72"/>
      <c r="G958" s="72"/>
      <c r="H958" s="72"/>
      <c r="I958" s="72"/>
      <c r="J958" s="72"/>
      <c r="K958" s="72"/>
      <c r="L958" s="72"/>
      <c r="M958" s="72"/>
      <c r="N958" s="72"/>
      <c r="O958" s="72"/>
      <c r="P958" s="72"/>
      <c r="Q958" s="72"/>
      <c r="R958" s="72"/>
      <c r="S958" s="72"/>
      <c r="T958" s="72"/>
    </row>
    <row r="959" spans="2:20" ht="12.75" customHeight="1">
      <c r="B959" s="72"/>
      <c r="C959" s="72"/>
      <c r="D959" s="72"/>
      <c r="E959" s="72"/>
      <c r="F959" s="72"/>
      <c r="G959" s="72"/>
      <c r="H959" s="72"/>
      <c r="I959" s="72"/>
      <c r="J959" s="72"/>
      <c r="K959" s="72"/>
      <c r="L959" s="72"/>
      <c r="M959" s="72"/>
      <c r="N959" s="72"/>
      <c r="O959" s="72"/>
      <c r="P959" s="72"/>
      <c r="Q959" s="72"/>
      <c r="R959" s="72"/>
      <c r="S959" s="72"/>
      <c r="T959" s="72"/>
    </row>
    <row r="960" spans="2:20" ht="12.75" customHeight="1">
      <c r="B960" s="72"/>
      <c r="C960" s="72"/>
      <c r="D960" s="72"/>
      <c r="E960" s="72"/>
      <c r="F960" s="72"/>
      <c r="G960" s="72"/>
      <c r="H960" s="72"/>
      <c r="I960" s="72"/>
      <c r="J960" s="72"/>
      <c r="K960" s="72"/>
      <c r="L960" s="72"/>
      <c r="M960" s="72"/>
      <c r="N960" s="72"/>
      <c r="O960" s="72"/>
      <c r="P960" s="72"/>
      <c r="Q960" s="72"/>
      <c r="R960" s="72"/>
      <c r="S960" s="72"/>
      <c r="T960" s="72"/>
    </row>
    <row r="961" spans="2:20" ht="12.75" customHeight="1">
      <c r="B961" s="72"/>
      <c r="C961" s="72"/>
      <c r="D961" s="72"/>
      <c r="E961" s="72"/>
      <c r="F961" s="72"/>
      <c r="G961" s="72"/>
      <c r="H961" s="72"/>
      <c r="I961" s="72"/>
      <c r="J961" s="72"/>
      <c r="K961" s="72"/>
      <c r="L961" s="72"/>
      <c r="M961" s="72"/>
      <c r="N961" s="72"/>
      <c r="O961" s="72"/>
      <c r="P961" s="72"/>
      <c r="Q961" s="72"/>
      <c r="R961" s="72"/>
      <c r="S961" s="72"/>
      <c r="T961" s="72"/>
    </row>
    <row r="962" spans="2:20" ht="12.75" customHeight="1">
      <c r="B962" s="72"/>
      <c r="C962" s="72"/>
      <c r="D962" s="72"/>
      <c r="E962" s="72"/>
      <c r="F962" s="72"/>
      <c r="G962" s="72"/>
      <c r="H962" s="72"/>
      <c r="I962" s="72"/>
      <c r="J962" s="72"/>
      <c r="K962" s="72"/>
      <c r="L962" s="72"/>
      <c r="M962" s="72"/>
      <c r="N962" s="72"/>
      <c r="O962" s="72"/>
      <c r="P962" s="72"/>
      <c r="Q962" s="72"/>
      <c r="R962" s="72"/>
      <c r="S962" s="72"/>
      <c r="T962" s="72"/>
    </row>
    <row r="963" spans="2:20" ht="12.75" customHeight="1">
      <c r="B963" s="72"/>
      <c r="C963" s="72"/>
      <c r="D963" s="72"/>
      <c r="E963" s="72"/>
      <c r="F963" s="72"/>
      <c r="G963" s="72"/>
      <c r="H963" s="72"/>
      <c r="I963" s="72"/>
      <c r="J963" s="72"/>
      <c r="K963" s="72"/>
      <c r="L963" s="72"/>
      <c r="M963" s="72"/>
      <c r="N963" s="72"/>
      <c r="O963" s="72"/>
      <c r="P963" s="72"/>
      <c r="Q963" s="72"/>
      <c r="R963" s="72"/>
      <c r="S963" s="72"/>
      <c r="T963" s="72"/>
    </row>
    <row r="964" spans="2:20" ht="12.75" customHeight="1">
      <c r="B964" s="72"/>
      <c r="C964" s="72"/>
      <c r="D964" s="72"/>
      <c r="E964" s="72"/>
      <c r="F964" s="72"/>
      <c r="G964" s="72"/>
      <c r="H964" s="72"/>
      <c r="I964" s="72"/>
      <c r="J964" s="72"/>
      <c r="K964" s="72"/>
      <c r="L964" s="72"/>
      <c r="M964" s="72"/>
      <c r="N964" s="72"/>
      <c r="O964" s="72"/>
      <c r="P964" s="72"/>
      <c r="Q964" s="72"/>
      <c r="R964" s="72"/>
      <c r="S964" s="72"/>
      <c r="T964" s="72"/>
    </row>
    <row r="965" spans="2:20" ht="12.75" customHeight="1">
      <c r="B965" s="72"/>
      <c r="C965" s="72"/>
      <c r="D965" s="72"/>
      <c r="E965" s="72"/>
      <c r="F965" s="72"/>
      <c r="G965" s="72"/>
      <c r="H965" s="72"/>
      <c r="I965" s="72"/>
      <c r="J965" s="72"/>
      <c r="K965" s="72"/>
      <c r="L965" s="72"/>
      <c r="M965" s="72"/>
      <c r="N965" s="72"/>
      <c r="O965" s="72"/>
      <c r="P965" s="72"/>
      <c r="Q965" s="72"/>
      <c r="R965" s="72"/>
      <c r="S965" s="72"/>
      <c r="T965" s="72"/>
    </row>
    <row r="966" spans="2:20" ht="12.75" customHeight="1">
      <c r="B966" s="72"/>
      <c r="C966" s="72"/>
      <c r="D966" s="72"/>
      <c r="E966" s="72"/>
      <c r="F966" s="72"/>
      <c r="G966" s="72"/>
      <c r="H966" s="72"/>
      <c r="I966" s="72"/>
      <c r="J966" s="72"/>
      <c r="K966" s="72"/>
      <c r="L966" s="72"/>
      <c r="M966" s="72"/>
      <c r="N966" s="72"/>
      <c r="O966" s="72"/>
      <c r="P966" s="72"/>
      <c r="Q966" s="72"/>
      <c r="R966" s="72"/>
      <c r="S966" s="72"/>
      <c r="T966" s="72"/>
    </row>
    <row r="967" spans="2:20" ht="12.75" customHeight="1">
      <c r="B967" s="72"/>
      <c r="C967" s="72"/>
      <c r="D967" s="72"/>
      <c r="E967" s="72"/>
      <c r="F967" s="72"/>
      <c r="G967" s="72"/>
      <c r="H967" s="72"/>
      <c r="I967" s="72"/>
      <c r="J967" s="72"/>
      <c r="K967" s="72"/>
      <c r="L967" s="72"/>
      <c r="M967" s="72"/>
      <c r="N967" s="72"/>
      <c r="O967" s="72"/>
      <c r="P967" s="72"/>
      <c r="Q967" s="72"/>
      <c r="R967" s="72"/>
      <c r="S967" s="72"/>
      <c r="T967" s="72"/>
    </row>
    <row r="968" spans="2:20" ht="12.75" customHeight="1">
      <c r="B968" s="72"/>
      <c r="C968" s="72"/>
      <c r="D968" s="72"/>
      <c r="E968" s="72"/>
      <c r="F968" s="72"/>
      <c r="G968" s="72"/>
      <c r="H968" s="72"/>
      <c r="I968" s="72"/>
      <c r="J968" s="72"/>
      <c r="K968" s="72"/>
      <c r="L968" s="72"/>
      <c r="M968" s="72"/>
      <c r="N968" s="72"/>
      <c r="O968" s="72"/>
      <c r="P968" s="72"/>
      <c r="Q968" s="72"/>
      <c r="R968" s="72"/>
      <c r="S968" s="72"/>
      <c r="T968" s="72"/>
    </row>
    <row r="969" spans="2:20" ht="12.75" customHeight="1">
      <c r="B969" s="72"/>
      <c r="C969" s="72"/>
      <c r="D969" s="72"/>
      <c r="E969" s="72"/>
      <c r="F969" s="72"/>
      <c r="G969" s="72"/>
      <c r="H969" s="72"/>
      <c r="I969" s="72"/>
      <c r="J969" s="72"/>
      <c r="K969" s="72"/>
      <c r="L969" s="72"/>
      <c r="M969" s="72"/>
      <c r="N969" s="72"/>
      <c r="O969" s="72"/>
      <c r="P969" s="72"/>
      <c r="Q969" s="72"/>
      <c r="R969" s="72"/>
      <c r="S969" s="72"/>
      <c r="T969" s="72"/>
    </row>
    <row r="970" spans="2:20" ht="12.75" customHeight="1">
      <c r="B970" s="72"/>
      <c r="C970" s="72"/>
      <c r="D970" s="72"/>
      <c r="E970" s="72"/>
      <c r="F970" s="72"/>
      <c r="G970" s="72"/>
      <c r="H970" s="72"/>
      <c r="I970" s="72"/>
      <c r="J970" s="72"/>
      <c r="K970" s="72"/>
      <c r="L970" s="72"/>
      <c r="M970" s="72"/>
      <c r="N970" s="72"/>
      <c r="O970" s="72"/>
      <c r="P970" s="72"/>
      <c r="Q970" s="72"/>
      <c r="R970" s="72"/>
      <c r="S970" s="72"/>
      <c r="T970" s="72"/>
    </row>
    <row r="971" spans="2:20" ht="12.75" customHeight="1">
      <c r="B971" s="72"/>
      <c r="C971" s="72"/>
      <c r="D971" s="72"/>
      <c r="E971" s="72"/>
      <c r="F971" s="72"/>
      <c r="G971" s="72"/>
      <c r="H971" s="72"/>
      <c r="I971" s="72"/>
      <c r="J971" s="72"/>
      <c r="K971" s="72"/>
      <c r="L971" s="72"/>
      <c r="M971" s="72"/>
      <c r="N971" s="72"/>
      <c r="O971" s="72"/>
      <c r="P971" s="72"/>
      <c r="Q971" s="72"/>
      <c r="R971" s="72"/>
      <c r="S971" s="72"/>
      <c r="T971" s="72"/>
    </row>
    <row r="972" spans="2:20" ht="12.75" customHeight="1">
      <c r="B972" s="72"/>
      <c r="C972" s="72"/>
      <c r="D972" s="72"/>
      <c r="E972" s="72"/>
      <c r="F972" s="72"/>
      <c r="G972" s="72"/>
      <c r="H972" s="72"/>
      <c r="I972" s="72"/>
      <c r="J972" s="72"/>
      <c r="K972" s="72"/>
      <c r="L972" s="72"/>
      <c r="M972" s="72"/>
      <c r="N972" s="72"/>
      <c r="O972" s="72"/>
      <c r="P972" s="72"/>
      <c r="Q972" s="72"/>
      <c r="R972" s="72"/>
      <c r="S972" s="72"/>
      <c r="T972" s="72"/>
    </row>
    <row r="973" spans="2:20" ht="12.75" customHeight="1">
      <c r="B973" s="72"/>
      <c r="C973" s="72"/>
      <c r="D973" s="72"/>
      <c r="E973" s="72"/>
      <c r="F973" s="72"/>
      <c r="G973" s="72"/>
      <c r="H973" s="72"/>
      <c r="I973" s="72"/>
      <c r="J973" s="72"/>
      <c r="K973" s="72"/>
      <c r="L973" s="72"/>
      <c r="M973" s="72"/>
      <c r="N973" s="72"/>
      <c r="O973" s="72"/>
      <c r="P973" s="72"/>
      <c r="Q973" s="72"/>
      <c r="R973" s="72"/>
      <c r="S973" s="72"/>
      <c r="T973" s="72"/>
    </row>
    <row r="974" spans="2:20" ht="12.75" customHeight="1">
      <c r="B974" s="72"/>
      <c r="C974" s="72"/>
      <c r="D974" s="72"/>
      <c r="E974" s="72"/>
      <c r="F974" s="72"/>
      <c r="G974" s="72"/>
      <c r="H974" s="72"/>
      <c r="I974" s="72"/>
      <c r="J974" s="72"/>
      <c r="K974" s="72"/>
      <c r="L974" s="72"/>
      <c r="M974" s="72"/>
      <c r="N974" s="72"/>
      <c r="O974" s="72"/>
      <c r="P974" s="72"/>
      <c r="Q974" s="72"/>
      <c r="R974" s="72"/>
      <c r="S974" s="72"/>
      <c r="T974" s="72"/>
    </row>
    <row r="975" spans="2:20" ht="12.75" customHeight="1">
      <c r="B975" s="72"/>
      <c r="C975" s="72"/>
      <c r="D975" s="72"/>
      <c r="E975" s="72"/>
      <c r="F975" s="72"/>
      <c r="G975" s="72"/>
      <c r="H975" s="72"/>
      <c r="I975" s="72"/>
      <c r="J975" s="72"/>
      <c r="K975" s="72"/>
      <c r="L975" s="72"/>
      <c r="M975" s="72"/>
      <c r="N975" s="72"/>
      <c r="O975" s="72"/>
      <c r="P975" s="72"/>
      <c r="Q975" s="72"/>
      <c r="R975" s="72"/>
      <c r="S975" s="72"/>
      <c r="T975" s="72"/>
    </row>
    <row r="976" spans="2:20" ht="12.75" customHeight="1">
      <c r="B976" s="72"/>
      <c r="C976" s="72"/>
      <c r="D976" s="72"/>
      <c r="E976" s="72"/>
      <c r="F976" s="72"/>
      <c r="G976" s="72"/>
      <c r="H976" s="72"/>
      <c r="I976" s="72"/>
      <c r="J976" s="72"/>
      <c r="K976" s="72"/>
      <c r="L976" s="72"/>
      <c r="M976" s="72"/>
      <c r="N976" s="72"/>
      <c r="O976" s="72"/>
      <c r="P976" s="72"/>
      <c r="Q976" s="72"/>
      <c r="R976" s="72"/>
      <c r="S976" s="72"/>
      <c r="T976" s="72"/>
    </row>
    <row r="977" spans="2:20" ht="12.75" customHeight="1">
      <c r="B977" s="72"/>
      <c r="C977" s="72"/>
      <c r="D977" s="72"/>
      <c r="E977" s="72"/>
      <c r="F977" s="72"/>
      <c r="G977" s="72"/>
      <c r="H977" s="72"/>
      <c r="I977" s="72"/>
      <c r="J977" s="72"/>
      <c r="K977" s="72"/>
      <c r="L977" s="72"/>
      <c r="M977" s="72"/>
      <c r="N977" s="72"/>
      <c r="O977" s="72"/>
      <c r="P977" s="72"/>
      <c r="Q977" s="72"/>
      <c r="R977" s="72"/>
      <c r="S977" s="72"/>
      <c r="T977" s="72"/>
    </row>
    <row r="978" spans="2:20" ht="12.75" customHeight="1">
      <c r="B978" s="72"/>
      <c r="C978" s="72"/>
      <c r="D978" s="72"/>
      <c r="E978" s="72"/>
      <c r="F978" s="72"/>
      <c r="G978" s="72"/>
      <c r="H978" s="72"/>
      <c r="I978" s="72"/>
      <c r="J978" s="72"/>
      <c r="K978" s="72"/>
      <c r="L978" s="72"/>
      <c r="M978" s="72"/>
      <c r="N978" s="72"/>
      <c r="O978" s="72"/>
      <c r="P978" s="72"/>
      <c r="Q978" s="72"/>
      <c r="R978" s="72"/>
      <c r="S978" s="72"/>
      <c r="T978" s="72"/>
    </row>
    <row r="979" spans="2:20" ht="12.75" customHeight="1">
      <c r="B979" s="72"/>
      <c r="C979" s="72"/>
      <c r="D979" s="72"/>
      <c r="E979" s="72"/>
      <c r="F979" s="72"/>
      <c r="G979" s="72"/>
      <c r="H979" s="72"/>
      <c r="I979" s="72"/>
      <c r="J979" s="72"/>
      <c r="K979" s="72"/>
      <c r="L979" s="72"/>
      <c r="M979" s="72"/>
      <c r="N979" s="72"/>
      <c r="O979" s="72"/>
      <c r="P979" s="72"/>
      <c r="Q979" s="72"/>
      <c r="R979" s="72"/>
      <c r="S979" s="72"/>
      <c r="T979" s="72"/>
    </row>
    <row r="980" spans="2:20" ht="12.75" customHeight="1">
      <c r="B980" s="72"/>
      <c r="C980" s="72"/>
      <c r="D980" s="72"/>
      <c r="E980" s="72"/>
      <c r="F980" s="72"/>
      <c r="G980" s="72"/>
      <c r="H980" s="72"/>
      <c r="I980" s="72"/>
      <c r="J980" s="72"/>
      <c r="K980" s="72"/>
      <c r="L980" s="72"/>
      <c r="M980" s="72"/>
      <c r="N980" s="72"/>
      <c r="O980" s="72"/>
      <c r="P980" s="72"/>
      <c r="Q980" s="72"/>
      <c r="R980" s="72"/>
      <c r="S980" s="72"/>
      <c r="T980" s="72"/>
    </row>
    <row r="981" spans="2:20" ht="12.75" customHeight="1">
      <c r="B981" s="72"/>
      <c r="C981" s="72"/>
      <c r="D981" s="72"/>
      <c r="E981" s="72"/>
      <c r="F981" s="72"/>
      <c r="G981" s="72"/>
      <c r="H981" s="72"/>
      <c r="I981" s="72"/>
      <c r="J981" s="72"/>
      <c r="K981" s="72"/>
      <c r="L981" s="72"/>
      <c r="M981" s="72"/>
      <c r="N981" s="72"/>
      <c r="O981" s="72"/>
      <c r="P981" s="72"/>
      <c r="Q981" s="72"/>
      <c r="R981" s="72"/>
      <c r="S981" s="72"/>
      <c r="T981" s="72"/>
    </row>
    <row r="982" spans="2:20" ht="12.75" customHeight="1">
      <c r="B982" s="72"/>
      <c r="C982" s="72"/>
      <c r="D982" s="72"/>
      <c r="E982" s="72"/>
      <c r="F982" s="72"/>
      <c r="G982" s="72"/>
      <c r="H982" s="72"/>
      <c r="I982" s="72"/>
      <c r="J982" s="72"/>
      <c r="K982" s="72"/>
      <c r="L982" s="72"/>
      <c r="M982" s="72"/>
      <c r="N982" s="72"/>
      <c r="O982" s="72"/>
      <c r="P982" s="72"/>
      <c r="Q982" s="72"/>
      <c r="R982" s="72"/>
      <c r="S982" s="72"/>
      <c r="T982" s="72"/>
    </row>
    <row r="983" spans="2:20" ht="12.75" customHeight="1">
      <c r="B983" s="72"/>
      <c r="C983" s="72"/>
      <c r="D983" s="72"/>
      <c r="E983" s="72"/>
      <c r="F983" s="72"/>
      <c r="G983" s="72"/>
      <c r="H983" s="72"/>
      <c r="I983" s="72"/>
      <c r="J983" s="72"/>
      <c r="K983" s="72"/>
      <c r="L983" s="72"/>
      <c r="M983" s="72"/>
      <c r="N983" s="72"/>
      <c r="O983" s="72"/>
      <c r="P983" s="72"/>
      <c r="Q983" s="72"/>
      <c r="R983" s="72"/>
      <c r="S983" s="72"/>
      <c r="T983" s="72"/>
    </row>
    <row r="984" spans="2:20" ht="12.75" customHeight="1">
      <c r="B984" s="72"/>
      <c r="C984" s="72"/>
      <c r="D984" s="72"/>
      <c r="E984" s="72"/>
      <c r="F984" s="72"/>
      <c r="G984" s="72"/>
      <c r="H984" s="72"/>
      <c r="I984" s="72"/>
      <c r="J984" s="72"/>
      <c r="K984" s="72"/>
      <c r="L984" s="72"/>
      <c r="M984" s="72"/>
      <c r="N984" s="72"/>
      <c r="O984" s="72"/>
      <c r="P984" s="72"/>
      <c r="Q984" s="72"/>
      <c r="R984" s="72"/>
      <c r="S984" s="72"/>
      <c r="T984" s="72"/>
    </row>
    <row r="985" spans="2:20" ht="12.75" customHeight="1">
      <c r="B985" s="72"/>
      <c r="C985" s="72"/>
      <c r="D985" s="72"/>
      <c r="E985" s="72"/>
      <c r="F985" s="72"/>
      <c r="G985" s="72"/>
      <c r="H985" s="72"/>
      <c r="I985" s="72"/>
      <c r="J985" s="72"/>
      <c r="K985" s="72"/>
      <c r="L985" s="72"/>
      <c r="M985" s="72"/>
      <c r="N985" s="72"/>
      <c r="O985" s="72"/>
      <c r="P985" s="72"/>
      <c r="Q985" s="72"/>
      <c r="R985" s="72"/>
      <c r="S985" s="72"/>
      <c r="T985" s="72"/>
    </row>
    <row r="986" spans="2:20" ht="12.75" customHeight="1">
      <c r="B986" s="72"/>
      <c r="C986" s="72"/>
      <c r="D986" s="72"/>
      <c r="E986" s="72"/>
      <c r="F986" s="72"/>
      <c r="G986" s="72"/>
      <c r="H986" s="72"/>
      <c r="I986" s="72"/>
      <c r="J986" s="72"/>
      <c r="K986" s="72"/>
      <c r="L986" s="72"/>
      <c r="M986" s="72"/>
      <c r="N986" s="72"/>
      <c r="O986" s="72"/>
      <c r="P986" s="72"/>
      <c r="Q986" s="72"/>
      <c r="R986" s="72"/>
      <c r="S986" s="72"/>
      <c r="T986" s="72"/>
    </row>
    <row r="987" spans="2:20" ht="12.75" customHeight="1">
      <c r="B987" s="72"/>
      <c r="C987" s="72"/>
      <c r="D987" s="72"/>
      <c r="E987" s="72"/>
      <c r="F987" s="72"/>
      <c r="G987" s="72"/>
      <c r="H987" s="72"/>
      <c r="I987" s="72"/>
      <c r="J987" s="72"/>
      <c r="K987" s="72"/>
      <c r="L987" s="72"/>
      <c r="M987" s="72"/>
      <c r="N987" s="72"/>
      <c r="O987" s="72"/>
      <c r="P987" s="72"/>
      <c r="Q987" s="72"/>
      <c r="R987" s="72"/>
      <c r="S987" s="72"/>
      <c r="T987" s="72"/>
    </row>
    <row r="988" spans="2:20" ht="12.75" customHeight="1">
      <c r="B988" s="72"/>
      <c r="C988" s="72"/>
      <c r="D988" s="72"/>
      <c r="E988" s="72"/>
      <c r="F988" s="72"/>
      <c r="G988" s="72"/>
      <c r="H988" s="72"/>
      <c r="I988" s="72"/>
      <c r="J988" s="72"/>
      <c r="K988" s="72"/>
      <c r="L988" s="72"/>
      <c r="M988" s="72"/>
      <c r="N988" s="72"/>
      <c r="O988" s="72"/>
      <c r="P988" s="72"/>
      <c r="Q988" s="72"/>
      <c r="R988" s="72"/>
      <c r="S988" s="72"/>
      <c r="T988" s="72"/>
    </row>
    <row r="989" spans="2:20" ht="12.75" customHeight="1">
      <c r="B989" s="72"/>
      <c r="C989" s="72"/>
      <c r="D989" s="72"/>
      <c r="E989" s="72"/>
      <c r="F989" s="72"/>
      <c r="G989" s="72"/>
      <c r="H989" s="72"/>
      <c r="I989" s="72"/>
      <c r="J989" s="72"/>
      <c r="K989" s="72"/>
      <c r="L989" s="72"/>
      <c r="M989" s="72"/>
      <c r="N989" s="72"/>
      <c r="O989" s="72"/>
      <c r="P989" s="72"/>
      <c r="Q989" s="72"/>
      <c r="R989" s="72"/>
      <c r="S989" s="72"/>
      <c r="T989" s="72"/>
    </row>
    <row r="990" spans="2:20" ht="12.75" customHeight="1">
      <c r="B990" s="72"/>
      <c r="C990" s="72"/>
      <c r="D990" s="72"/>
      <c r="E990" s="72"/>
      <c r="F990" s="72"/>
      <c r="G990" s="72"/>
      <c r="H990" s="72"/>
      <c r="I990" s="72"/>
      <c r="J990" s="72"/>
      <c r="K990" s="72"/>
      <c r="L990" s="72"/>
      <c r="M990" s="72"/>
      <c r="N990" s="72"/>
      <c r="O990" s="72"/>
      <c r="P990" s="72"/>
      <c r="Q990" s="72"/>
      <c r="R990" s="72"/>
      <c r="S990" s="72"/>
      <c r="T990" s="72"/>
    </row>
    <row r="991" spans="2:20" ht="12.75" customHeight="1">
      <c r="B991" s="72"/>
      <c r="C991" s="72"/>
      <c r="D991" s="72"/>
      <c r="E991" s="72"/>
      <c r="F991" s="72"/>
      <c r="G991" s="72"/>
      <c r="H991" s="72"/>
      <c r="I991" s="72"/>
      <c r="J991" s="72"/>
      <c r="K991" s="72"/>
      <c r="L991" s="72"/>
      <c r="M991" s="72"/>
      <c r="N991" s="72"/>
      <c r="O991" s="72"/>
      <c r="P991" s="72"/>
      <c r="Q991" s="72"/>
      <c r="R991" s="72"/>
      <c r="S991" s="72"/>
      <c r="T991" s="72"/>
    </row>
    <row r="992" spans="2:20" ht="12.75" customHeight="1">
      <c r="B992" s="72"/>
      <c r="C992" s="72"/>
      <c r="D992" s="72"/>
      <c r="E992" s="72"/>
      <c r="F992" s="72"/>
      <c r="G992" s="72"/>
      <c r="H992" s="72"/>
      <c r="I992" s="72"/>
      <c r="J992" s="72"/>
      <c r="K992" s="72"/>
      <c r="L992" s="72"/>
      <c r="M992" s="72"/>
      <c r="N992" s="72"/>
      <c r="O992" s="72"/>
      <c r="P992" s="72"/>
      <c r="Q992" s="72"/>
      <c r="R992" s="72"/>
      <c r="S992" s="72"/>
      <c r="T992" s="72"/>
    </row>
    <row r="993" spans="2:20" ht="12.75" customHeight="1">
      <c r="B993" s="72"/>
      <c r="C993" s="72"/>
      <c r="D993" s="72"/>
      <c r="E993" s="72"/>
      <c r="F993" s="72"/>
      <c r="G993" s="72"/>
      <c r="H993" s="72"/>
      <c r="I993" s="72"/>
      <c r="J993" s="72"/>
      <c r="K993" s="72"/>
      <c r="L993" s="72"/>
      <c r="M993" s="72"/>
      <c r="N993" s="72"/>
      <c r="O993" s="72"/>
      <c r="P993" s="72"/>
      <c r="Q993" s="72"/>
      <c r="R993" s="72"/>
      <c r="S993" s="72"/>
      <c r="T993" s="72"/>
    </row>
    <row r="994" spans="2:20" ht="12.75" customHeight="1">
      <c r="B994" s="72"/>
      <c r="C994" s="72"/>
      <c r="D994" s="72"/>
      <c r="E994" s="72"/>
      <c r="F994" s="72"/>
      <c r="G994" s="72"/>
      <c r="H994" s="72"/>
      <c r="I994" s="72"/>
      <c r="J994" s="72"/>
      <c r="K994" s="72"/>
      <c r="L994" s="72"/>
      <c r="M994" s="72"/>
      <c r="N994" s="72"/>
      <c r="O994" s="72"/>
      <c r="P994" s="72"/>
      <c r="Q994" s="72"/>
      <c r="R994" s="72"/>
      <c r="S994" s="72"/>
      <c r="T994" s="72"/>
    </row>
    <row r="995" spans="2:20" ht="12.75" customHeight="1">
      <c r="B995" s="72"/>
      <c r="C995" s="72"/>
      <c r="D995" s="72"/>
      <c r="E995" s="72"/>
      <c r="F995" s="72"/>
      <c r="G995" s="72"/>
      <c r="H995" s="72"/>
      <c r="I995" s="72"/>
      <c r="J995" s="72"/>
      <c r="K995" s="72"/>
      <c r="L995" s="72"/>
      <c r="M995" s="72"/>
      <c r="N995" s="72"/>
      <c r="O995" s="72"/>
      <c r="P995" s="72"/>
      <c r="Q995" s="72"/>
      <c r="R995" s="72"/>
      <c r="S995" s="72"/>
      <c r="T995" s="72"/>
    </row>
    <row r="996" spans="2:20" ht="12.75" customHeight="1">
      <c r="B996" s="72"/>
      <c r="C996" s="72"/>
      <c r="D996" s="72"/>
      <c r="E996" s="72"/>
      <c r="F996" s="72"/>
      <c r="G996" s="72"/>
      <c r="H996" s="72"/>
      <c r="I996" s="72"/>
      <c r="J996" s="72"/>
      <c r="K996" s="72"/>
      <c r="L996" s="72"/>
      <c r="M996" s="72"/>
      <c r="N996" s="72"/>
      <c r="O996" s="72"/>
      <c r="P996" s="72"/>
      <c r="Q996" s="72"/>
      <c r="R996" s="72"/>
      <c r="S996" s="72"/>
      <c r="T996" s="72"/>
    </row>
    <row r="997" spans="2:20" ht="12.75" customHeight="1">
      <c r="B997" s="72"/>
      <c r="C997" s="72"/>
      <c r="D997" s="72"/>
      <c r="E997" s="72"/>
      <c r="F997" s="72"/>
      <c r="G997" s="72"/>
      <c r="H997" s="72"/>
      <c r="I997" s="72"/>
      <c r="J997" s="72"/>
      <c r="K997" s="72"/>
      <c r="L997" s="72"/>
      <c r="M997" s="72"/>
      <c r="N997" s="72"/>
      <c r="O997" s="72"/>
      <c r="P997" s="72"/>
      <c r="Q997" s="72"/>
      <c r="R997" s="72"/>
      <c r="S997" s="72"/>
      <c r="T997" s="72"/>
    </row>
    <row r="998" spans="2:20" ht="12.75" customHeight="1">
      <c r="B998" s="72"/>
      <c r="C998" s="72"/>
      <c r="D998" s="72"/>
      <c r="E998" s="72"/>
      <c r="F998" s="72"/>
      <c r="G998" s="72"/>
      <c r="H998" s="72"/>
      <c r="I998" s="72"/>
      <c r="J998" s="72"/>
      <c r="K998" s="72"/>
      <c r="L998" s="72"/>
      <c r="M998" s="72"/>
      <c r="N998" s="72"/>
      <c r="O998" s="72"/>
      <c r="P998" s="72"/>
      <c r="Q998" s="72"/>
      <c r="R998" s="72"/>
      <c r="S998" s="72"/>
      <c r="T998" s="72"/>
    </row>
    <row r="999" spans="2:20" ht="12.75" customHeight="1">
      <c r="B999" s="72"/>
      <c r="C999" s="72"/>
      <c r="D999" s="72"/>
      <c r="E999" s="72"/>
      <c r="F999" s="72"/>
      <c r="G999" s="72"/>
      <c r="H999" s="72"/>
      <c r="I999" s="72"/>
      <c r="J999" s="72"/>
      <c r="K999" s="72"/>
      <c r="L999" s="72"/>
      <c r="M999" s="72"/>
      <c r="N999" s="72"/>
      <c r="O999" s="72"/>
      <c r="P999" s="72"/>
      <c r="Q999" s="72"/>
      <c r="R999" s="72"/>
      <c r="S999" s="72"/>
      <c r="T999" s="72"/>
    </row>
    <row r="1000" spans="2:20" ht="12.75" customHeight="1">
      <c r="B1000" s="72"/>
      <c r="C1000" s="72"/>
      <c r="D1000" s="72"/>
      <c r="E1000" s="72"/>
      <c r="F1000" s="72"/>
      <c r="G1000" s="72"/>
      <c r="H1000" s="72"/>
      <c r="I1000" s="72"/>
      <c r="J1000" s="72"/>
      <c r="K1000" s="72"/>
      <c r="L1000" s="72"/>
      <c r="M1000" s="72"/>
      <c r="N1000" s="72"/>
      <c r="O1000" s="72"/>
      <c r="P1000" s="72"/>
      <c r="Q1000" s="72"/>
      <c r="R1000" s="72"/>
      <c r="S1000" s="72"/>
      <c r="T1000" s="72"/>
    </row>
  </sheetData>
  <conditionalFormatting sqref="A79:W79">
    <cfRule type="cellIs" dxfId="14" priority="1" operator="equal">
      <formula>"N/A"</formula>
    </cfRule>
  </conditionalFormatting>
  <pageMargins left="0.7" right="0.7" top="0.75" bottom="0.75" header="0" footer="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0"/>
  <sheetViews>
    <sheetView workbookViewId="0">
      <pane xSplit="1" topLeftCell="B1" activePane="topRight" state="frozen"/>
      <selection pane="topRight" sqref="A1:XFD1"/>
    </sheetView>
  </sheetViews>
  <sheetFormatPr baseColWidth="10" defaultColWidth="14.5" defaultRowHeight="15" customHeight="1"/>
  <cols>
    <col min="1" max="1" width="15.1640625" style="73" customWidth="1"/>
    <col min="2" max="3" width="17.5" style="73" customWidth="1"/>
    <col min="4" max="4" width="19" style="73" customWidth="1"/>
    <col min="5" max="19" width="17.5" style="73" customWidth="1"/>
    <col min="20" max="20" width="22.1640625" style="73" customWidth="1"/>
    <col min="21" max="26" width="11.5" style="73" customWidth="1"/>
    <col min="27" max="16384" width="14.5" style="73"/>
  </cols>
  <sheetData>
    <row r="1" spans="1:26" s="202" customFormat="1" ht="50" customHeight="1">
      <c r="A1" s="200" t="s">
        <v>226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</row>
    <row r="2" spans="1:26" s="205" customFormat="1" ht="18" customHeight="1" thickBot="1">
      <c r="A2" s="203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</row>
    <row r="3" spans="1:26" ht="50" customHeight="1"/>
    <row r="4" spans="1:26" s="109" customFormat="1" ht="16" customHeight="1">
      <c r="A4" s="106" t="s">
        <v>2</v>
      </c>
    </row>
    <row r="5" spans="1:26" s="167" customFormat="1" ht="15.75" customHeight="1" thickBot="1">
      <c r="A5" s="163" t="s">
        <v>9</v>
      </c>
      <c r="B5" s="164" t="s">
        <v>10</v>
      </c>
      <c r="C5" s="165" t="s">
        <v>13</v>
      </c>
      <c r="D5" s="159" t="s">
        <v>14</v>
      </c>
      <c r="E5" s="164" t="s">
        <v>15</v>
      </c>
      <c r="F5" s="164" t="s">
        <v>16</v>
      </c>
      <c r="G5" s="164" t="s">
        <v>17</v>
      </c>
      <c r="H5" s="159" t="s">
        <v>18</v>
      </c>
      <c r="I5" s="165" t="s">
        <v>19</v>
      </c>
      <c r="J5" s="165" t="s">
        <v>20</v>
      </c>
      <c r="K5" s="164" t="s">
        <v>21</v>
      </c>
      <c r="L5" s="165" t="s">
        <v>22</v>
      </c>
      <c r="M5" s="165" t="s">
        <v>23</v>
      </c>
      <c r="N5" s="165" t="s">
        <v>24</v>
      </c>
      <c r="O5" s="164" t="s">
        <v>25</v>
      </c>
      <c r="P5" s="165" t="s">
        <v>26</v>
      </c>
      <c r="Q5" s="165" t="s">
        <v>27</v>
      </c>
      <c r="R5" s="159" t="s">
        <v>28</v>
      </c>
      <c r="S5" s="164" t="s">
        <v>29</v>
      </c>
      <c r="T5" s="164" t="s">
        <v>30</v>
      </c>
      <c r="U5" s="166"/>
      <c r="V5" s="166"/>
      <c r="W5" s="166"/>
    </row>
    <row r="6" spans="1:26" s="207" customFormat="1" ht="15.75" customHeight="1">
      <c r="A6" s="206" t="s">
        <v>34</v>
      </c>
      <c r="B6" s="206" t="s">
        <v>39</v>
      </c>
      <c r="C6" s="206" t="s">
        <v>40</v>
      </c>
      <c r="D6" s="206" t="s">
        <v>41</v>
      </c>
      <c r="E6" s="206" t="s">
        <v>42</v>
      </c>
      <c r="F6" s="206" t="s">
        <v>43</v>
      </c>
      <c r="G6" s="206" t="s">
        <v>44</v>
      </c>
      <c r="H6" s="206" t="s">
        <v>45</v>
      </c>
      <c r="I6" s="206" t="s">
        <v>46</v>
      </c>
      <c r="J6" s="206" t="s">
        <v>40</v>
      </c>
      <c r="K6" s="206" t="s">
        <v>47</v>
      </c>
      <c r="L6" s="206" t="s">
        <v>48</v>
      </c>
      <c r="M6" s="206" t="s">
        <v>44</v>
      </c>
      <c r="N6" s="208" t="s">
        <v>40</v>
      </c>
      <c r="O6" s="206" t="s">
        <v>40</v>
      </c>
      <c r="P6" s="208" t="s">
        <v>50</v>
      </c>
      <c r="Q6" s="208" t="s">
        <v>46</v>
      </c>
      <c r="R6" s="208" t="s">
        <v>51</v>
      </c>
      <c r="S6" s="208" t="s">
        <v>52</v>
      </c>
      <c r="T6" s="208" t="s">
        <v>53</v>
      </c>
    </row>
    <row r="7" spans="1:26" s="213" customFormat="1" ht="15.75" customHeight="1">
      <c r="A7" s="209">
        <v>1</v>
      </c>
      <c r="B7" s="210">
        <f>5*'Currency Conversions'!B9</f>
        <v>2.5000000000000001E-2</v>
      </c>
      <c r="C7" s="210">
        <f>1*'Currency Conversions'!$C$44</f>
        <v>0.24000000000000005</v>
      </c>
      <c r="D7" s="210">
        <f>1*'Currency Conversions'!D55</f>
        <v>0.84444444444444444</v>
      </c>
      <c r="E7" s="210">
        <f>1*'Currency Conversions'!E75</f>
        <v>0.84444444444444444</v>
      </c>
      <c r="F7" s="210">
        <f>1*'Currency Conversions'!F50</f>
        <v>1.2</v>
      </c>
      <c r="G7" s="210">
        <f>10*'Currency Conversions'!G9</f>
        <v>0.4</v>
      </c>
      <c r="H7" s="210">
        <f>8*'Currency Conversions'!H9</f>
        <v>0.32</v>
      </c>
      <c r="I7" s="210">
        <f>1*'Currency Conversions'!I55</f>
        <v>0.4</v>
      </c>
      <c r="J7" s="210">
        <f>1*'Currency Conversions'!$J$44</f>
        <v>0.24000000000000005</v>
      </c>
      <c r="K7" s="210">
        <f>1*'Currency Conversions'!K50</f>
        <v>0.43333333333333335</v>
      </c>
      <c r="L7" s="210">
        <f>1*'Currency Conversions'!L65</f>
        <v>0.63333333333333341</v>
      </c>
      <c r="M7" s="210">
        <f>1*'Currency Conversions'!M50</f>
        <v>0.6</v>
      </c>
      <c r="N7" s="210">
        <f>1*'Currency Conversions'!$N$44</f>
        <v>1</v>
      </c>
      <c r="O7" s="210">
        <f>1*'Currency Conversions'!$O$44</f>
        <v>0.24000000000000005</v>
      </c>
      <c r="P7" s="210">
        <f>300*'Currency Conversions'!P27</f>
        <v>0.43421052631578949</v>
      </c>
      <c r="Q7" s="210">
        <f>100*'Currency Conversions'!Q9</f>
        <v>0.1</v>
      </c>
      <c r="R7" s="210">
        <f>(1*'Currency Conversions'!R55)+(1*'Currency Conversions'!R60)+(1*'Currency Conversions'!R65)</f>
        <v>0.70000000000000007</v>
      </c>
      <c r="S7" s="210">
        <v>7.85</v>
      </c>
      <c r="T7" s="210">
        <f>1*'Currency Conversions'!$T$44</f>
        <v>0.17819999999999997</v>
      </c>
      <c r="U7" s="211"/>
      <c r="V7" s="212"/>
      <c r="W7" s="212"/>
      <c r="X7" s="212"/>
      <c r="Y7" s="212"/>
      <c r="Z7" s="212"/>
    </row>
    <row r="8" spans="1:26" s="213" customFormat="1" ht="15.75" customHeight="1">
      <c r="A8" s="209">
        <v>2</v>
      </c>
      <c r="B8" s="210">
        <f>15*'Currency Conversions'!B27</f>
        <v>7.4999999999999997E-2</v>
      </c>
      <c r="C8" s="210">
        <f>1*'Currency Conversions'!$C$44</f>
        <v>0.24000000000000005</v>
      </c>
      <c r="D8" s="210">
        <f>1*'Currency Conversions'!D55</f>
        <v>0.84444444444444444</v>
      </c>
      <c r="E8" s="210">
        <f>1*'Currency Conversions'!E60</f>
        <v>0.39999999999999997</v>
      </c>
      <c r="F8" s="210">
        <f>(15/2.5)*'Currency Conversions'!F60</f>
        <v>5.0666666666666664</v>
      </c>
      <c r="G8" s="210">
        <f>5*'Currency Conversions'!G9</f>
        <v>0.2</v>
      </c>
      <c r="H8" s="210">
        <f>4*'Currency Conversions'!H9</f>
        <v>0.16</v>
      </c>
      <c r="I8" s="210">
        <f>1*'Currency Conversions'!I55</f>
        <v>0.4</v>
      </c>
      <c r="J8" s="210">
        <f>1*'Currency Conversions'!$J$44</f>
        <v>0.24000000000000005</v>
      </c>
      <c r="K8" s="210">
        <f>1*'Currency Conversions'!K50</f>
        <v>0.43333333333333335</v>
      </c>
      <c r="L8" s="210">
        <f>100*'Currency Conversions'!L9</f>
        <v>0.1</v>
      </c>
      <c r="M8" s="210">
        <f>1*'Currency Conversions'!M50</f>
        <v>0.6</v>
      </c>
      <c r="N8" s="210">
        <f>1*'Currency Conversions'!$N$44</f>
        <v>1</v>
      </c>
      <c r="O8" s="210">
        <f>1*'Currency Conversions'!$O$44</f>
        <v>0.24000000000000005</v>
      </c>
      <c r="P8" s="210">
        <f>2*'Currency Conversions'!P9</f>
        <v>0.2</v>
      </c>
      <c r="Q8" s="210">
        <f>1*'Currency Conversions'!Q50</f>
        <v>0.63333333333333341</v>
      </c>
      <c r="R8" s="210">
        <f>100*'Currency Conversions'!R9</f>
        <v>0.1</v>
      </c>
      <c r="S8" s="210">
        <v>7.32</v>
      </c>
      <c r="T8" s="210">
        <f>1*'Currency Conversions'!$T$44</f>
        <v>0.17819999999999997</v>
      </c>
      <c r="U8" s="212"/>
      <c r="V8" s="212"/>
      <c r="W8" s="212"/>
      <c r="X8" s="212"/>
      <c r="Y8" s="212"/>
      <c r="Z8" s="212"/>
    </row>
    <row r="9" spans="1:26" s="213" customFormat="1" ht="15.75" customHeight="1">
      <c r="A9" s="209">
        <v>3</v>
      </c>
      <c r="B9" s="210">
        <f>3*'Currency Conversions'!B9</f>
        <v>1.4999999999999999E-2</v>
      </c>
      <c r="C9" s="210">
        <f>1*'Currency Conversions'!$C$44</f>
        <v>0.24000000000000005</v>
      </c>
      <c r="D9" s="210">
        <f>1*'Currency Conversions'!D65</f>
        <v>0.84444444444444444</v>
      </c>
      <c r="E9" s="214">
        <f>1*'Currency Conversions'!E70</f>
        <v>1.7333333333333334</v>
      </c>
      <c r="F9" s="210">
        <f>1*'Currency Conversions'!F50</f>
        <v>1.2</v>
      </c>
      <c r="G9" s="210">
        <f>2*'Currency Conversions'!G65</f>
        <v>0.53333333333333333</v>
      </c>
      <c r="H9" s="210">
        <f>1*'Currency Conversions'!H50</f>
        <v>0.66666666666666663</v>
      </c>
      <c r="I9" s="210">
        <f>1*'Currency Conversions'!I50</f>
        <v>0.6</v>
      </c>
      <c r="J9" s="210">
        <f>1*'Currency Conversions'!$J$44</f>
        <v>0.24000000000000005</v>
      </c>
      <c r="K9" s="210">
        <f>1*'Currency Conversions'!K55</f>
        <v>0.63333333333333341</v>
      </c>
      <c r="L9" s="210">
        <f>1*'Currency Conversions'!L60</f>
        <v>0.3</v>
      </c>
      <c r="M9" s="210">
        <f>1*'Currency Conversions'!M55</f>
        <v>1</v>
      </c>
      <c r="N9" s="210">
        <f>1*'Currency Conversions'!$N$44</f>
        <v>1</v>
      </c>
      <c r="O9" s="210">
        <f>1*'Currency Conversions'!$O$44</f>
        <v>0.24000000000000005</v>
      </c>
      <c r="P9" s="210">
        <f>20*'Currency Conversions'!P44</f>
        <v>1.125</v>
      </c>
      <c r="Q9" s="210">
        <f>1*'Currency Conversions'!Q65</f>
        <v>0.63333333333333341</v>
      </c>
      <c r="R9" s="210">
        <f>1*'Currency Conversions'!R50</f>
        <v>0.33333333333333331</v>
      </c>
      <c r="S9" s="210">
        <v>9.52</v>
      </c>
      <c r="T9" s="210">
        <f>1*'Currency Conversions'!$T$44</f>
        <v>0.17819999999999997</v>
      </c>
      <c r="U9" s="212"/>
      <c r="V9" s="212"/>
      <c r="W9" s="212"/>
      <c r="X9" s="212"/>
      <c r="Y9" s="212"/>
      <c r="Z9" s="212"/>
    </row>
    <row r="10" spans="1:26" s="213" customFormat="1" ht="15.75" customHeight="1">
      <c r="A10" s="209">
        <v>4</v>
      </c>
      <c r="B10" s="210">
        <f>100*'Currency Conversions'!B21</f>
        <v>0.1</v>
      </c>
      <c r="C10" s="210">
        <f>1*'Currency Conversions'!$C$44</f>
        <v>0.24000000000000005</v>
      </c>
      <c r="D10" s="210">
        <f>1*'Currency Conversions'!D60</f>
        <v>0.84444444444444444</v>
      </c>
      <c r="E10" s="210">
        <f>(1*'Currency Conversions'!E55)+(1*'Currency Conversions'!E75)</f>
        <v>1.6888888888888889</v>
      </c>
      <c r="F10" s="210">
        <f>1*'Currency Conversions'!F50</f>
        <v>1.2</v>
      </c>
      <c r="G10" s="210">
        <f>1*'Currency Conversions'!G65</f>
        <v>0.26666666666666666</v>
      </c>
      <c r="H10" s="210">
        <f>3*'Currency Conversions'!H9</f>
        <v>0.12</v>
      </c>
      <c r="I10" s="210">
        <f>1*'Currency Conversions'!I55</f>
        <v>0.4</v>
      </c>
      <c r="J10" s="210">
        <f>1*'Currency Conversions'!$J$44</f>
        <v>0.24000000000000005</v>
      </c>
      <c r="K10" s="210">
        <f>3*'Currency Conversions'!K9</f>
        <v>0.30000000000000004</v>
      </c>
      <c r="L10" s="210">
        <f>1*'Currency Conversions'!L50</f>
        <v>0.63333333333333341</v>
      </c>
      <c r="M10" s="210">
        <f>10*'Currency Conversions'!M9</f>
        <v>0.4</v>
      </c>
      <c r="N10" s="210">
        <f>1*'Currency Conversions'!$N$44</f>
        <v>1</v>
      </c>
      <c r="O10" s="210">
        <f>1*'Currency Conversions'!$O$44</f>
        <v>0.24000000000000005</v>
      </c>
      <c r="P10" s="210">
        <f>400*'Currency Conversions'!P15</f>
        <v>0.52380952380952384</v>
      </c>
      <c r="Q10" s="210">
        <f>1*'Currency Conversions'!Q50</f>
        <v>0.63333333333333341</v>
      </c>
      <c r="R10" s="210">
        <f>50*'Currency Conversions'!R9</f>
        <v>0.05</v>
      </c>
      <c r="S10" s="210">
        <v>2.2599999999999998</v>
      </c>
      <c r="T10" s="210">
        <f>1*'Currency Conversions'!$T$44</f>
        <v>0.17819999999999997</v>
      </c>
      <c r="U10" s="212"/>
      <c r="V10" s="212"/>
      <c r="W10" s="212"/>
      <c r="X10" s="212"/>
      <c r="Y10" s="212"/>
      <c r="Z10" s="212"/>
    </row>
    <row r="11" spans="1:26" s="213" customFormat="1" ht="15.75" customHeight="1">
      <c r="A11" s="209">
        <v>5</v>
      </c>
      <c r="B11" s="210">
        <f>(10*'Currency Conversions'!B27)+(3*'Currency Conversions'!B34)</f>
        <v>0.17499999999999999</v>
      </c>
      <c r="C11" s="210">
        <f>1*'Currency Conversions'!$C$44</f>
        <v>0.24000000000000005</v>
      </c>
      <c r="D11" s="214">
        <f>2*'Currency Conversions'!D55</f>
        <v>1.6888888888888889</v>
      </c>
      <c r="E11" s="210">
        <f>(1*'Currency Conversions'!E60)+(1*'Currency Conversions'!E75)</f>
        <v>1.2444444444444445</v>
      </c>
      <c r="F11" s="210">
        <f>1*'Currency Conversions'!F50</f>
        <v>1.2</v>
      </c>
      <c r="G11" s="210">
        <f>1*'Currency Conversions'!G60</f>
        <v>1.3333333333333333</v>
      </c>
      <c r="H11" s="210">
        <f>1*'Currency Conversions'!H65</f>
        <v>0.26666666666666666</v>
      </c>
      <c r="I11" s="210">
        <f>1*'Currency Conversions'!I65</f>
        <v>1.6333333333333335</v>
      </c>
      <c r="J11" s="210">
        <f>1*'Currency Conversions'!$J$44</f>
        <v>0.24000000000000005</v>
      </c>
      <c r="K11" s="210">
        <f>1*'Currency Conversions'!K60</f>
        <v>0.3</v>
      </c>
      <c r="L11" s="214">
        <f>(3*'Currency Conversions'!L55)+(3*'Currency Conversions'!L65)+(3*'Currency Conversions'!L50)+(3*'Currency Conversions'!L60)+(5*'Currency Conversions'!L44)</f>
        <v>6.9</v>
      </c>
      <c r="M11" s="210">
        <f>1*'Currency Conversions'!M50</f>
        <v>0.6</v>
      </c>
      <c r="N11" s="210">
        <f>1*'Currency Conversions'!$N$44</f>
        <v>1</v>
      </c>
      <c r="O11" s="210">
        <f>1*'Currency Conversions'!$O$44</f>
        <v>0.24000000000000005</v>
      </c>
      <c r="P11" s="210">
        <f>2*'Currency Conversions'!P50</f>
        <v>0.52</v>
      </c>
      <c r="Q11" s="210">
        <f>1*'Currency Conversions'!Q60</f>
        <v>0.3</v>
      </c>
      <c r="R11" s="210">
        <v>0</v>
      </c>
      <c r="S11" s="210">
        <v>13.25</v>
      </c>
      <c r="T11" s="210">
        <f>1*'Currency Conversions'!$T$44</f>
        <v>0.17819999999999997</v>
      </c>
      <c r="U11" s="212"/>
      <c r="V11" s="212"/>
      <c r="W11" s="212"/>
      <c r="X11" s="212"/>
      <c r="Y11" s="212"/>
      <c r="Z11" s="212"/>
    </row>
    <row r="12" spans="1:26" s="218" customFormat="1" ht="15.75" customHeight="1">
      <c r="A12" s="215"/>
      <c r="B12" s="216"/>
      <c r="C12" s="216"/>
      <c r="D12" s="216"/>
      <c r="E12" s="216"/>
      <c r="F12" s="216"/>
      <c r="G12" s="216"/>
      <c r="H12" s="216"/>
      <c r="I12" s="217"/>
      <c r="J12" s="216"/>
      <c r="K12" s="216"/>
      <c r="L12" s="216"/>
      <c r="M12" s="216"/>
      <c r="N12" s="216"/>
      <c r="O12" s="217"/>
      <c r="P12" s="217"/>
      <c r="Q12" s="216"/>
      <c r="R12" s="217"/>
      <c r="S12" s="217"/>
      <c r="T12" s="217"/>
    </row>
    <row r="13" spans="1:26" s="207" customFormat="1" ht="15.75" customHeight="1">
      <c r="A13" s="206" t="s">
        <v>109</v>
      </c>
      <c r="B13" s="206" t="s">
        <v>53</v>
      </c>
      <c r="C13" s="206" t="s">
        <v>77</v>
      </c>
      <c r="D13" s="206" t="s">
        <v>40</v>
      </c>
      <c r="E13" s="206" t="s">
        <v>45</v>
      </c>
      <c r="F13" s="206" t="s">
        <v>46</v>
      </c>
      <c r="G13" s="208" t="s">
        <v>40</v>
      </c>
      <c r="H13" s="208" t="s">
        <v>40</v>
      </c>
      <c r="I13" s="208" t="s">
        <v>40</v>
      </c>
      <c r="J13" s="206" t="s">
        <v>77</v>
      </c>
      <c r="K13" s="206" t="s">
        <v>110</v>
      </c>
      <c r="L13" s="208" t="s">
        <v>40</v>
      </c>
      <c r="M13" s="208" t="s">
        <v>40</v>
      </c>
      <c r="N13" s="206" t="s">
        <v>77</v>
      </c>
      <c r="O13" s="208" t="s">
        <v>77</v>
      </c>
      <c r="P13" s="206" t="s">
        <v>108</v>
      </c>
      <c r="Q13" s="206" t="s">
        <v>40</v>
      </c>
      <c r="R13" s="206" t="s">
        <v>40</v>
      </c>
      <c r="S13" s="206" t="s">
        <v>53</v>
      </c>
      <c r="T13" s="206" t="s">
        <v>77</v>
      </c>
    </row>
    <row r="14" spans="1:26" s="213" customFormat="1" ht="15.75" customHeight="1">
      <c r="A14" s="209">
        <v>1</v>
      </c>
      <c r="B14" s="210">
        <f>1*'Currency Conversions'!$B$44</f>
        <v>1</v>
      </c>
      <c r="C14" s="219" t="s">
        <v>77</v>
      </c>
      <c r="D14" s="210">
        <f>1*'Currency Conversions'!$D$44</f>
        <v>0.24</v>
      </c>
      <c r="E14" s="210">
        <f>1*'Currency Conversions'!E70</f>
        <v>1.7333333333333334</v>
      </c>
      <c r="F14" s="210">
        <f>'Currency Conversions'!$F$50</f>
        <v>1.2</v>
      </c>
      <c r="G14" s="210">
        <f>1*'Currency Conversions'!$G$44</f>
        <v>0.2</v>
      </c>
      <c r="H14" s="210">
        <f>1*'Currency Conversions'!$H$44</f>
        <v>0.2</v>
      </c>
      <c r="I14" s="210">
        <f>1*'Currency Conversions'!$I$44</f>
        <v>0.32</v>
      </c>
      <c r="J14" s="210" t="s">
        <v>77</v>
      </c>
      <c r="K14" s="210">
        <f>1*'Currency Conversions'!K9</f>
        <v>0.1</v>
      </c>
      <c r="L14" s="210">
        <f>1*'Currency Conversions'!$L$44</f>
        <v>0.18</v>
      </c>
      <c r="M14" s="210">
        <f>1*'Currency Conversions'!$M$44</f>
        <v>1</v>
      </c>
      <c r="N14" s="219" t="s">
        <v>77</v>
      </c>
      <c r="O14" s="210" t="s">
        <v>77</v>
      </c>
      <c r="P14" s="210">
        <f>1*'Currency Conversions'!$P$44</f>
        <v>5.6250000000000001E-2</v>
      </c>
      <c r="Q14" s="210">
        <f>'Currency Conversions'!$Q$44</f>
        <v>0.18</v>
      </c>
      <c r="R14" s="210">
        <f>'Currency Conversions'!$R$44</f>
        <v>0.08</v>
      </c>
      <c r="S14" s="210">
        <v>0.02</v>
      </c>
      <c r="T14" s="219" t="s">
        <v>77</v>
      </c>
      <c r="V14" s="212"/>
      <c r="W14" s="212"/>
      <c r="X14" s="212"/>
      <c r="Y14" s="212"/>
      <c r="Z14" s="212"/>
    </row>
    <row r="15" spans="1:26" s="213" customFormat="1" ht="15.75" customHeight="1">
      <c r="A15" s="209">
        <v>2</v>
      </c>
      <c r="B15" s="210">
        <f>1*'Currency Conversions'!$B$44</f>
        <v>1</v>
      </c>
      <c r="C15" s="219" t="s">
        <v>77</v>
      </c>
      <c r="D15" s="210">
        <f>1*'Currency Conversions'!$D$44</f>
        <v>0.24</v>
      </c>
      <c r="E15" s="210">
        <f>1*'Currency Conversions'!E70</f>
        <v>1.7333333333333334</v>
      </c>
      <c r="F15" s="210">
        <f>'Currency Conversions'!$F$55</f>
        <v>0.84444444444444444</v>
      </c>
      <c r="G15" s="210">
        <f>1*'Currency Conversions'!$G$44</f>
        <v>0.2</v>
      </c>
      <c r="H15" s="210">
        <f>1*'Currency Conversions'!$H$44</f>
        <v>0.2</v>
      </c>
      <c r="I15" s="210">
        <f>1*'Currency Conversions'!$I$44</f>
        <v>0.32</v>
      </c>
      <c r="J15" s="219" t="s">
        <v>77</v>
      </c>
      <c r="K15" s="219">
        <v>0</v>
      </c>
      <c r="L15" s="210">
        <f>1*'Currency Conversions'!$L$44</f>
        <v>0.18</v>
      </c>
      <c r="M15" s="210">
        <f>1*'Currency Conversions'!$M$44</f>
        <v>1</v>
      </c>
      <c r="N15" s="219" t="s">
        <v>77</v>
      </c>
      <c r="O15" s="210" t="s">
        <v>77</v>
      </c>
      <c r="P15" s="210">
        <f>1*'Currency Conversions'!$P$44</f>
        <v>5.6250000000000001E-2</v>
      </c>
      <c r="Q15" s="210">
        <f>'Currency Conversions'!$Q$44</f>
        <v>0.18</v>
      </c>
      <c r="R15" s="210">
        <f>'Currency Conversions'!$R$44</f>
        <v>0.08</v>
      </c>
      <c r="S15" s="210">
        <v>0.02</v>
      </c>
      <c r="T15" s="219" t="s">
        <v>77</v>
      </c>
      <c r="U15" s="212"/>
      <c r="V15" s="212"/>
      <c r="W15" s="212"/>
      <c r="X15" s="212"/>
      <c r="Y15" s="212"/>
      <c r="Z15" s="212"/>
    </row>
    <row r="16" spans="1:26" s="213" customFormat="1" ht="15.75" customHeight="1">
      <c r="A16" s="209">
        <v>3</v>
      </c>
      <c r="B16" s="210">
        <f>1*'Currency Conversions'!$B$44</f>
        <v>1</v>
      </c>
      <c r="C16" s="219" t="s">
        <v>77</v>
      </c>
      <c r="D16" s="210">
        <f>1*'Currency Conversions'!$D$44</f>
        <v>0.24</v>
      </c>
      <c r="E16" s="210">
        <f>1*'Currency Conversions'!E60</f>
        <v>0.39999999999999997</v>
      </c>
      <c r="F16" s="210">
        <f>1*'Currency Conversions'!$F$60</f>
        <v>0.84444444444444444</v>
      </c>
      <c r="G16" s="210">
        <f>1*'Currency Conversions'!$G$44</f>
        <v>0.2</v>
      </c>
      <c r="H16" s="210">
        <f>1*'Currency Conversions'!$H$44</f>
        <v>0.2</v>
      </c>
      <c r="I16" s="210">
        <f>1*'Currency Conversions'!$I$44</f>
        <v>0.32</v>
      </c>
      <c r="J16" s="219" t="s">
        <v>77</v>
      </c>
      <c r="K16" s="219">
        <v>0</v>
      </c>
      <c r="L16" s="210">
        <f>1*'Currency Conversions'!$L$44</f>
        <v>0.18</v>
      </c>
      <c r="M16" s="210">
        <f>1*'Currency Conversions'!$M$44</f>
        <v>1</v>
      </c>
      <c r="N16" s="219" t="s">
        <v>77</v>
      </c>
      <c r="O16" s="210" t="s">
        <v>77</v>
      </c>
      <c r="P16" s="210">
        <f>1*'Currency Conversions'!$P$44</f>
        <v>5.6250000000000001E-2</v>
      </c>
      <c r="Q16" s="210">
        <f>'Currency Conversions'!$Q$44</f>
        <v>0.18</v>
      </c>
      <c r="R16" s="210">
        <f>'Currency Conversions'!$R$44</f>
        <v>0.08</v>
      </c>
      <c r="S16" s="210">
        <v>0.02</v>
      </c>
      <c r="T16" s="219" t="s">
        <v>77</v>
      </c>
      <c r="U16" s="212"/>
      <c r="V16" s="212"/>
      <c r="W16" s="212"/>
      <c r="X16" s="212"/>
      <c r="Y16" s="212"/>
      <c r="Z16" s="212"/>
    </row>
    <row r="17" spans="1:26" s="213" customFormat="1" ht="15.75" customHeight="1">
      <c r="A17" s="209">
        <v>4</v>
      </c>
      <c r="B17" s="210">
        <f>1*'Currency Conversions'!$B$44</f>
        <v>1</v>
      </c>
      <c r="C17" s="219" t="s">
        <v>77</v>
      </c>
      <c r="D17" s="210">
        <f>1*'Currency Conversions'!$D$44</f>
        <v>0.24</v>
      </c>
      <c r="E17" s="210">
        <f>1*'Currency Conversions'!E75</f>
        <v>0.84444444444444444</v>
      </c>
      <c r="F17" s="210">
        <f>1*'Currency Conversions'!$F$70</f>
        <v>0.84444444444444444</v>
      </c>
      <c r="G17" s="210">
        <f>1*'Currency Conversions'!$G$44</f>
        <v>0.2</v>
      </c>
      <c r="H17" s="210">
        <f>1*'Currency Conversions'!$H$44</f>
        <v>0.2</v>
      </c>
      <c r="I17" s="210">
        <f>1*'Currency Conversions'!$I$44</f>
        <v>0.32</v>
      </c>
      <c r="J17" s="219" t="s">
        <v>77</v>
      </c>
      <c r="K17" s="219">
        <v>0</v>
      </c>
      <c r="L17" s="210">
        <f>1*'Currency Conversions'!$L$44</f>
        <v>0.18</v>
      </c>
      <c r="M17" s="210">
        <f>1*'Currency Conversions'!$M$44</f>
        <v>1</v>
      </c>
      <c r="N17" s="219" t="s">
        <v>77</v>
      </c>
      <c r="O17" s="210" t="s">
        <v>77</v>
      </c>
      <c r="P17" s="210">
        <f>1*'Currency Conversions'!$P$44</f>
        <v>5.6250000000000001E-2</v>
      </c>
      <c r="Q17" s="210">
        <f>'Currency Conversions'!$Q$44</f>
        <v>0.18</v>
      </c>
      <c r="R17" s="210">
        <f>'Currency Conversions'!$R$44</f>
        <v>0.08</v>
      </c>
      <c r="S17" s="210">
        <v>0.02</v>
      </c>
      <c r="T17" s="219" t="s">
        <v>77</v>
      </c>
      <c r="U17" s="212"/>
      <c r="V17" s="212"/>
      <c r="W17" s="212"/>
      <c r="X17" s="212"/>
      <c r="Y17" s="212"/>
      <c r="Z17" s="212"/>
    </row>
    <row r="18" spans="1:26" s="213" customFormat="1" ht="15.75" customHeight="1">
      <c r="A18" s="209">
        <v>5</v>
      </c>
      <c r="B18" s="210">
        <f>1*'Currency Conversions'!$B$44</f>
        <v>1</v>
      </c>
      <c r="C18" s="219" t="s">
        <v>77</v>
      </c>
      <c r="D18" s="210">
        <f>1*'Currency Conversions'!$D$44</f>
        <v>0.24</v>
      </c>
      <c r="E18" s="210">
        <f>1*'Currency Conversions'!E50</f>
        <v>0.84444444444444444</v>
      </c>
      <c r="F18" s="210">
        <f>1*'Currency Conversions'!$F$55</f>
        <v>0.84444444444444444</v>
      </c>
      <c r="G18" s="210">
        <f>1*'Currency Conversions'!$G$44</f>
        <v>0.2</v>
      </c>
      <c r="H18" s="210">
        <f>1*'Currency Conversions'!$H$44</f>
        <v>0.2</v>
      </c>
      <c r="I18" s="210">
        <f>1*'Currency Conversions'!$I$44</f>
        <v>0.32</v>
      </c>
      <c r="J18" s="210" t="s">
        <v>77</v>
      </c>
      <c r="K18" s="210">
        <f>1*'Currency Conversions'!K9</f>
        <v>0.1</v>
      </c>
      <c r="L18" s="210">
        <f>1*'Currency Conversions'!$L$44</f>
        <v>0.18</v>
      </c>
      <c r="M18" s="210">
        <f>1*'Currency Conversions'!$M$44</f>
        <v>1</v>
      </c>
      <c r="N18" s="219" t="s">
        <v>77</v>
      </c>
      <c r="O18" s="210" t="s">
        <v>77</v>
      </c>
      <c r="P18" s="210">
        <f>1*'Currency Conversions'!$P$44</f>
        <v>5.6250000000000001E-2</v>
      </c>
      <c r="Q18" s="210">
        <f>'Currency Conversions'!$Q$44</f>
        <v>0.18</v>
      </c>
      <c r="R18" s="210">
        <f>'Currency Conversions'!$R$44</f>
        <v>0.08</v>
      </c>
      <c r="S18" s="210">
        <v>0.02</v>
      </c>
      <c r="T18" s="219" t="s">
        <v>77</v>
      </c>
      <c r="U18" s="212"/>
      <c r="V18" s="212"/>
      <c r="W18" s="212"/>
      <c r="X18" s="212"/>
      <c r="Y18" s="212"/>
      <c r="Z18" s="212"/>
    </row>
    <row r="19" spans="1:26" s="218" customFormat="1" ht="15.75" customHeight="1">
      <c r="A19" s="215"/>
      <c r="B19" s="217"/>
      <c r="C19" s="217"/>
      <c r="D19" s="217"/>
      <c r="E19" s="217"/>
      <c r="F19" s="217"/>
      <c r="G19" s="217"/>
      <c r="H19" s="217"/>
      <c r="I19" s="217"/>
      <c r="J19" s="217"/>
      <c r="K19" s="216"/>
      <c r="L19" s="217"/>
      <c r="M19" s="217"/>
      <c r="N19" s="217"/>
      <c r="O19" s="217"/>
      <c r="P19" s="217"/>
      <c r="Q19" s="217"/>
      <c r="R19" s="217"/>
      <c r="S19" s="217"/>
      <c r="T19" s="217"/>
    </row>
    <row r="20" spans="1:26" s="207" customFormat="1" ht="15.75" customHeight="1">
      <c r="A20" s="206" t="s">
        <v>149</v>
      </c>
      <c r="B20" s="206" t="s">
        <v>150</v>
      </c>
      <c r="C20" s="206" t="s">
        <v>77</v>
      </c>
      <c r="D20" s="206" t="s">
        <v>77</v>
      </c>
      <c r="E20" s="206" t="s">
        <v>40</v>
      </c>
      <c r="F20" s="206" t="s">
        <v>40</v>
      </c>
      <c r="G20" s="206" t="s">
        <v>77</v>
      </c>
      <c r="H20" s="206" t="s">
        <v>77</v>
      </c>
      <c r="I20" s="206" t="s">
        <v>77</v>
      </c>
      <c r="J20" s="206" t="s">
        <v>77</v>
      </c>
      <c r="K20" s="206" t="s">
        <v>40</v>
      </c>
      <c r="L20" s="206" t="s">
        <v>77</v>
      </c>
      <c r="M20" s="206" t="s">
        <v>77</v>
      </c>
      <c r="N20" s="206" t="s">
        <v>77</v>
      </c>
      <c r="O20" s="206" t="s">
        <v>77</v>
      </c>
      <c r="P20" s="206" t="s">
        <v>77</v>
      </c>
      <c r="Q20" s="206" t="s">
        <v>77</v>
      </c>
      <c r="R20" s="206" t="s">
        <v>77</v>
      </c>
      <c r="S20" s="206" t="s">
        <v>77</v>
      </c>
      <c r="T20" s="206" t="s">
        <v>77</v>
      </c>
    </row>
    <row r="21" spans="1:26" s="213" customFormat="1" ht="15.75" customHeight="1">
      <c r="A21" s="209">
        <v>1</v>
      </c>
      <c r="B21" s="210">
        <f>20*'Currency Conversions'!B21</f>
        <v>0.02</v>
      </c>
      <c r="C21" s="219" t="s">
        <v>77</v>
      </c>
      <c r="D21" s="219" t="s">
        <v>77</v>
      </c>
      <c r="E21" s="210">
        <f>1*'Currency Conversions'!$E$44</f>
        <v>1.8399999999999999</v>
      </c>
      <c r="F21" s="210">
        <f>1*'Currency Conversions'!$F$44</f>
        <v>0.24</v>
      </c>
      <c r="G21" s="219" t="s">
        <v>77</v>
      </c>
      <c r="H21" s="219" t="s">
        <v>77</v>
      </c>
      <c r="I21" s="219" t="s">
        <v>77</v>
      </c>
      <c r="J21" s="210" t="s">
        <v>77</v>
      </c>
      <c r="K21" s="210">
        <f>1*'Currency Conversions'!$K$44</f>
        <v>0.18</v>
      </c>
      <c r="L21" s="219" t="s">
        <v>77</v>
      </c>
      <c r="M21" s="219" t="s">
        <v>77</v>
      </c>
      <c r="N21" s="219" t="s">
        <v>77</v>
      </c>
      <c r="O21" s="219" t="s">
        <v>77</v>
      </c>
      <c r="P21" s="219" t="s">
        <v>77</v>
      </c>
      <c r="Q21" s="219" t="s">
        <v>77</v>
      </c>
      <c r="R21" s="219" t="s">
        <v>77</v>
      </c>
      <c r="S21" s="219" t="s">
        <v>77</v>
      </c>
      <c r="T21" s="219" t="s">
        <v>77</v>
      </c>
    </row>
    <row r="22" spans="1:26" s="213" customFormat="1" ht="15.75" customHeight="1">
      <c r="A22" s="209">
        <v>2</v>
      </c>
      <c r="B22" s="210">
        <f>3*'Currency Conversions'!B34</f>
        <v>0.125</v>
      </c>
      <c r="C22" s="219" t="s">
        <v>77</v>
      </c>
      <c r="D22" s="219" t="s">
        <v>77</v>
      </c>
      <c r="E22" s="210">
        <f>1*'Currency Conversions'!$E$44</f>
        <v>1.8399999999999999</v>
      </c>
      <c r="F22" s="210">
        <f>1*'Currency Conversions'!$F$44</f>
        <v>0.24</v>
      </c>
      <c r="G22" s="219" t="s">
        <v>77</v>
      </c>
      <c r="H22" s="219" t="s">
        <v>77</v>
      </c>
      <c r="I22" s="219" t="s">
        <v>77</v>
      </c>
      <c r="J22" s="210" t="s">
        <v>77</v>
      </c>
      <c r="K22" s="210">
        <f>1*'Currency Conversions'!$K$44</f>
        <v>0.18</v>
      </c>
      <c r="L22" s="219" t="s">
        <v>77</v>
      </c>
      <c r="M22" s="219" t="s">
        <v>77</v>
      </c>
      <c r="N22" s="219" t="s">
        <v>77</v>
      </c>
      <c r="O22" s="219" t="s">
        <v>77</v>
      </c>
      <c r="P22" s="219" t="s">
        <v>77</v>
      </c>
      <c r="Q22" s="219" t="s">
        <v>77</v>
      </c>
      <c r="R22" s="219" t="s">
        <v>77</v>
      </c>
      <c r="S22" s="219" t="s">
        <v>77</v>
      </c>
      <c r="T22" s="219" t="s">
        <v>77</v>
      </c>
    </row>
    <row r="23" spans="1:26" s="213" customFormat="1" ht="15.75" customHeight="1">
      <c r="A23" s="209">
        <v>3</v>
      </c>
      <c r="B23" s="210">
        <f>20*'Currency Conversions'!B27</f>
        <v>0.1</v>
      </c>
      <c r="C23" s="219" t="s">
        <v>77</v>
      </c>
      <c r="D23" s="219" t="s">
        <v>77</v>
      </c>
      <c r="E23" s="210">
        <f>1*'Currency Conversions'!$E$44</f>
        <v>1.8399999999999999</v>
      </c>
      <c r="F23" s="210">
        <f>1*'Currency Conversions'!$F$44</f>
        <v>0.24</v>
      </c>
      <c r="G23" s="219" t="s">
        <v>77</v>
      </c>
      <c r="H23" s="219" t="s">
        <v>77</v>
      </c>
      <c r="I23" s="219" t="s">
        <v>77</v>
      </c>
      <c r="J23" s="210" t="s">
        <v>77</v>
      </c>
      <c r="K23" s="210">
        <f>1*'Currency Conversions'!$K$44</f>
        <v>0.18</v>
      </c>
      <c r="L23" s="219" t="s">
        <v>77</v>
      </c>
      <c r="M23" s="219" t="s">
        <v>77</v>
      </c>
      <c r="N23" s="219" t="s">
        <v>77</v>
      </c>
      <c r="O23" s="219" t="s">
        <v>77</v>
      </c>
      <c r="P23" s="219" t="s">
        <v>77</v>
      </c>
      <c r="Q23" s="219" t="s">
        <v>77</v>
      </c>
      <c r="R23" s="219" t="s">
        <v>77</v>
      </c>
      <c r="S23" s="219" t="s">
        <v>77</v>
      </c>
      <c r="T23" s="219" t="s">
        <v>77</v>
      </c>
    </row>
    <row r="24" spans="1:26" s="213" customFormat="1" ht="15.75" customHeight="1">
      <c r="A24" s="209">
        <v>4</v>
      </c>
      <c r="B24" s="210">
        <f>10*'Currency Conversions'!B27</f>
        <v>0.05</v>
      </c>
      <c r="C24" s="219" t="s">
        <v>77</v>
      </c>
      <c r="D24" s="219" t="s">
        <v>77</v>
      </c>
      <c r="E24" s="210">
        <f>1*'Currency Conversions'!$E$44</f>
        <v>1.8399999999999999</v>
      </c>
      <c r="F24" s="210">
        <f>1*'Currency Conversions'!$F$44</f>
        <v>0.24</v>
      </c>
      <c r="G24" s="219" t="s">
        <v>77</v>
      </c>
      <c r="H24" s="219" t="s">
        <v>77</v>
      </c>
      <c r="I24" s="219" t="s">
        <v>77</v>
      </c>
      <c r="J24" s="210" t="s">
        <v>77</v>
      </c>
      <c r="K24" s="210">
        <f>1*'Currency Conversions'!$K$44</f>
        <v>0.18</v>
      </c>
      <c r="L24" s="219" t="s">
        <v>77</v>
      </c>
      <c r="M24" s="219" t="s">
        <v>77</v>
      </c>
      <c r="N24" s="219" t="s">
        <v>77</v>
      </c>
      <c r="O24" s="219" t="s">
        <v>77</v>
      </c>
      <c r="P24" s="219" t="s">
        <v>77</v>
      </c>
      <c r="Q24" s="219" t="s">
        <v>77</v>
      </c>
      <c r="R24" s="219" t="s">
        <v>77</v>
      </c>
      <c r="S24" s="219" t="s">
        <v>77</v>
      </c>
      <c r="T24" s="219" t="s">
        <v>77</v>
      </c>
    </row>
    <row r="25" spans="1:26" s="213" customFormat="1" ht="15.75" customHeight="1">
      <c r="A25" s="209">
        <v>5</v>
      </c>
      <c r="B25" s="210">
        <f>10*'Currency Conversions'!B27</f>
        <v>0.05</v>
      </c>
      <c r="C25" s="219" t="s">
        <v>77</v>
      </c>
      <c r="D25" s="219" t="s">
        <v>77</v>
      </c>
      <c r="E25" s="210">
        <f>1*'Currency Conversions'!$E$44</f>
        <v>1.8399999999999999</v>
      </c>
      <c r="F25" s="210">
        <f>1*'Currency Conversions'!$F$44</f>
        <v>0.24</v>
      </c>
      <c r="G25" s="219" t="s">
        <v>77</v>
      </c>
      <c r="H25" s="219" t="s">
        <v>77</v>
      </c>
      <c r="I25" s="219" t="s">
        <v>77</v>
      </c>
      <c r="J25" s="210" t="s">
        <v>77</v>
      </c>
      <c r="K25" s="210">
        <f>1*'Currency Conversions'!$K$44</f>
        <v>0.18</v>
      </c>
      <c r="L25" s="219" t="s">
        <v>77</v>
      </c>
      <c r="M25" s="219" t="s">
        <v>77</v>
      </c>
      <c r="N25" s="219" t="s">
        <v>77</v>
      </c>
      <c r="O25" s="219" t="s">
        <v>77</v>
      </c>
      <c r="P25" s="219" t="s">
        <v>77</v>
      </c>
      <c r="Q25" s="219" t="s">
        <v>77</v>
      </c>
      <c r="R25" s="219" t="s">
        <v>77</v>
      </c>
      <c r="S25" s="219" t="s">
        <v>77</v>
      </c>
      <c r="T25" s="219" t="s">
        <v>77</v>
      </c>
    </row>
    <row r="26" spans="1:26" ht="12.75" customHeight="1"/>
    <row r="27" spans="1:26" ht="12.75" customHeight="1"/>
    <row r="28" spans="1:26" ht="12.75" customHeight="1"/>
    <row r="29" spans="1:26" ht="12.75" customHeight="1"/>
    <row r="30" spans="1:26" ht="12.75" customHeight="1"/>
    <row r="31" spans="1:26" ht="12.75" customHeight="1"/>
    <row r="32" spans="1:2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portrait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F1000"/>
  <sheetViews>
    <sheetView workbookViewId="0">
      <selection activeCell="J18" sqref="J18"/>
    </sheetView>
  </sheetViews>
  <sheetFormatPr baseColWidth="10" defaultColWidth="14.5" defaultRowHeight="15" customHeight="1"/>
  <cols>
    <col min="1" max="1" width="10.6640625" style="220" customWidth="1"/>
    <col min="2" max="2" width="21" style="220" customWidth="1"/>
    <col min="3" max="3" width="17.5" style="220" customWidth="1"/>
    <col min="4" max="4" width="20.83203125" style="220" customWidth="1"/>
    <col min="5" max="5" width="19" style="220" customWidth="1"/>
    <col min="6" max="6" width="14.5" style="220" customWidth="1"/>
    <col min="7" max="26" width="10.6640625" style="220" customWidth="1"/>
    <col min="27" max="16384" width="14.5" style="220"/>
  </cols>
  <sheetData>
    <row r="1" spans="1:6" s="202" customFormat="1" ht="50" customHeight="1">
      <c r="A1" s="200" t="s">
        <v>227</v>
      </c>
    </row>
    <row r="2" spans="1:6" s="205" customFormat="1" ht="18" customHeight="1" thickBot="1">
      <c r="A2" s="203" t="s">
        <v>192</v>
      </c>
    </row>
    <row r="3" spans="1:6" ht="12.75" customHeight="1"/>
    <row r="4" spans="1:6" ht="12.75" customHeight="1"/>
    <row r="5" spans="1:6" ht="12.75" customHeight="1"/>
    <row r="6" spans="1:6" ht="12.75" customHeight="1" thickBot="1">
      <c r="B6" s="222"/>
      <c r="C6" s="224" t="s">
        <v>193</v>
      </c>
      <c r="D6" s="224" t="s">
        <v>194</v>
      </c>
      <c r="E6" s="224" t="s">
        <v>195</v>
      </c>
      <c r="F6" s="224" t="s">
        <v>196</v>
      </c>
    </row>
    <row r="7" spans="1:6" ht="12.75" customHeight="1">
      <c r="B7" s="223" t="s">
        <v>29</v>
      </c>
      <c r="C7" s="97">
        <f>IFERROR(HLOOKUP(B7,Economy!$B$10:$Z$33,24,FALSE),"N/A")</f>
        <v>32.223144104803495</v>
      </c>
      <c r="D7" s="221">
        <f>HLOOKUP(B7,Economy!$A$36:$Z$52,17,FALSE)</f>
        <v>9</v>
      </c>
      <c r="E7" s="221">
        <f>HLOOKUP(B7,Economy!$A$36:$Z$61,26,FALSE)</f>
        <v>9</v>
      </c>
      <c r="F7" s="96">
        <f>HLOOKUP(B7,'Currency Conversions'!$A$5:$Z$10,6,FALSE)</f>
        <v>1</v>
      </c>
    </row>
    <row r="8" spans="1:6" ht="12.75" customHeight="1">
      <c r="B8" s="223" t="s">
        <v>15</v>
      </c>
      <c r="C8" s="97">
        <f>IFERROR(HLOOKUP(B8,Economy!$B$10:$Z$33,24,FALSE),"N/A")</f>
        <v>15.866666666666667</v>
      </c>
      <c r="D8" s="221">
        <f>HLOOKUP(B8,Economy!$A$36:$Z$52,17,FALSE)</f>
        <v>31.733333333333331</v>
      </c>
      <c r="E8" s="221">
        <f>HLOOKUP(B8,Economy!$A$36:$Z$61,26,FALSE)</f>
        <v>31.733333333333331</v>
      </c>
      <c r="F8" s="96">
        <f>HLOOKUP(B8,'Currency Conversions'!$A$5:$Z$10,6,FALSE)</f>
        <v>7.5</v>
      </c>
    </row>
    <row r="9" spans="1:6" ht="12.75" customHeight="1">
      <c r="B9" s="223" t="s">
        <v>10</v>
      </c>
      <c r="C9" s="97">
        <f>IFERROR(HLOOKUP(B9,Economy!$B$10:$Z$33,24,FALSE),"N/A")</f>
        <v>9.99</v>
      </c>
      <c r="D9" s="221">
        <f>HLOOKUP(B9,Economy!$A$36:$Z$52,17,FALSE)</f>
        <v>10.701999999999998</v>
      </c>
      <c r="E9" s="221">
        <f>HLOOKUP(B9,Economy!$A$36:$Z$61,26,FALSE)</f>
        <v>10.751999999999999</v>
      </c>
      <c r="F9" s="96">
        <f>HLOOKUP(B9,'Currency Conversions'!$A$5:$Z$10,6,FALSE)</f>
        <v>200</v>
      </c>
    </row>
    <row r="10" spans="1:6" ht="12.75" customHeight="1">
      <c r="B10" s="223" t="s">
        <v>23</v>
      </c>
      <c r="C10" s="97">
        <f>IFERROR(HLOOKUP(B10,Economy!$B$10:$Z$33,24,FALSE),"N/A")</f>
        <v>8.6</v>
      </c>
      <c r="D10" s="221">
        <f>HLOOKUP(B10,Economy!$A$36:$Z$52,17,FALSE)</f>
        <v>16.64</v>
      </c>
      <c r="E10" s="221">
        <f>HLOOKUP(B10,Economy!$A$36:$Z$61,26,FALSE)</f>
        <v>17.64</v>
      </c>
      <c r="F10" s="96">
        <f>HLOOKUP(B10,'Currency Conversions'!$A$5:$Z$10,6,FALSE)</f>
        <v>25</v>
      </c>
    </row>
    <row r="11" spans="1:6" ht="12.75" customHeight="1">
      <c r="B11" s="223" t="s">
        <v>25</v>
      </c>
      <c r="C11" s="97">
        <f>IFERROR(HLOOKUP(B11,Economy!$B$10:$Z$33,24,FALSE),"N/A")</f>
        <v>8.1999999999999993</v>
      </c>
      <c r="D11" s="221">
        <f>HLOOKUP(B11,Economy!$A$36:$Z$52,17,FALSE)</f>
        <v>7.6800000000000015</v>
      </c>
      <c r="E11" s="221">
        <f>HLOOKUP(B11,Economy!$A$36:$Z$61,26,FALSE)</f>
        <v>7.6800000000000015</v>
      </c>
      <c r="F11" s="96">
        <f>HLOOKUP(B11,'Currency Conversions'!$A$5:$Z$10,6,FALSE)</f>
        <v>10</v>
      </c>
    </row>
    <row r="12" spans="1:6" ht="12.75" customHeight="1">
      <c r="B12" s="223" t="s">
        <v>16</v>
      </c>
      <c r="C12" s="97">
        <f>IFERROR(HLOOKUP(B12,Economy!$B$10:$Z$33,24,FALSE),"N/A")</f>
        <v>7.8666666666666671</v>
      </c>
      <c r="D12" s="221">
        <f>HLOOKUP(B12,Economy!$A$36:$Z$52,17,FALSE)</f>
        <v>6.7288888888888883</v>
      </c>
      <c r="E12" s="221">
        <f>HLOOKUP(B12,Economy!$A$36:$Z$61,26,FALSE)</f>
        <v>6.7288888888888883</v>
      </c>
      <c r="F12" s="96">
        <f>HLOOKUP(B12,'Currency Conversions'!$A$5:$Z$10,6,FALSE)</f>
        <v>7.5</v>
      </c>
    </row>
    <row r="13" spans="1:6" ht="12.75" customHeight="1">
      <c r="B13" s="223" t="s">
        <v>14</v>
      </c>
      <c r="C13" s="97">
        <f>IFERROR(HLOOKUP(B13,Economy!$B$10:$Z$33,24,FALSE),"N/A")</f>
        <v>7.8666666666666671</v>
      </c>
      <c r="D13" s="221">
        <f>HLOOKUP(B13,Economy!$A$36:$Z$52,17,FALSE)</f>
        <v>4.8533333333333335</v>
      </c>
      <c r="E13" s="221">
        <f>HLOOKUP(B13,Economy!$A$36:$Z$61,26,FALSE)</f>
        <v>4.8533333333333335</v>
      </c>
      <c r="F13" s="96">
        <f>HLOOKUP(B13,'Currency Conversions'!$A$5:$Z$10,6,FALSE)</f>
        <v>7.5</v>
      </c>
    </row>
    <row r="14" spans="1:6" ht="12.75" customHeight="1">
      <c r="B14" s="223" t="s">
        <v>24</v>
      </c>
      <c r="C14" s="97">
        <f>IFERROR(HLOOKUP(B14,Economy!$B$10:$Z$33,24,FALSE),"N/A")</f>
        <v>7</v>
      </c>
      <c r="D14" s="221">
        <f>HLOOKUP(B14,Economy!$A$36:$Z$52,17,FALSE)</f>
        <v>16</v>
      </c>
      <c r="E14" s="221">
        <f>HLOOKUP(B14,Economy!$A$36:$Z$61,26,FALSE)</f>
        <v>17</v>
      </c>
      <c r="F14" s="96">
        <f>HLOOKUP(B14,'Currency Conversions'!$A$5:$Z$10,6,FALSE)</f>
        <v>25</v>
      </c>
    </row>
    <row r="15" spans="1:6" ht="12.75" customHeight="1">
      <c r="B15" s="223" t="s">
        <v>20</v>
      </c>
      <c r="C15" s="97">
        <f>IFERROR(HLOOKUP(B15,Economy!$B$10:$Z$33,24,FALSE),"N/A")</f>
        <v>6.8</v>
      </c>
      <c r="D15" s="221">
        <f>HLOOKUP(B15,Economy!$A$36:$Z$52,17,FALSE)</f>
        <v>7.6800000000000015</v>
      </c>
      <c r="E15" s="221">
        <f>HLOOKUP(B15,Economy!$A$36:$Z$61,26,FALSE)</f>
        <v>7.6800000000000015</v>
      </c>
      <c r="F15" s="96">
        <f>HLOOKUP(B15,'Currency Conversions'!$A$5:$Z$10,6,FALSE)</f>
        <v>10</v>
      </c>
    </row>
    <row r="16" spans="1:6" ht="12.75" customHeight="1">
      <c r="B16" s="223" t="s">
        <v>13</v>
      </c>
      <c r="C16" s="97">
        <f>IFERROR(HLOOKUP(B16,Economy!$B$10:$Z$33,24,FALSE),"N/A")</f>
        <v>6.2</v>
      </c>
      <c r="D16" s="221">
        <f>HLOOKUP(B16,Economy!$A$36:$Z$52,17,FALSE)</f>
        <v>3.8400000000000007</v>
      </c>
      <c r="E16" s="221">
        <f>HLOOKUP(B16,Economy!$A$36:$Z$61,26,FALSE)</f>
        <v>3.8400000000000007</v>
      </c>
      <c r="F16" s="96">
        <f>HLOOKUP(B16,'Currency Conversions'!$A$5:$Z$10,6,FALSE)</f>
        <v>10</v>
      </c>
    </row>
    <row r="17" spans="2:6" ht="12.75" customHeight="1">
      <c r="B17" s="223" t="s">
        <v>21</v>
      </c>
      <c r="C17" s="97">
        <f>IFERROR(HLOOKUP(B17,Economy!$B$10:$Z$33,24,FALSE),"N/A")</f>
        <v>4.9000000000000004</v>
      </c>
      <c r="D17" s="221">
        <f>HLOOKUP(B17,Economy!$A$36:$Z$52,17,FALSE)</f>
        <v>3.38</v>
      </c>
      <c r="E17" s="221">
        <f>HLOOKUP(B17,Economy!$A$36:$Z$61,26,FALSE)</f>
        <v>3.38</v>
      </c>
      <c r="F17" s="96">
        <f>HLOOKUP(B17,'Currency Conversions'!$A$5:$Z$10,6,FALSE)</f>
        <v>10</v>
      </c>
    </row>
    <row r="18" spans="2:6" ht="12.75" customHeight="1">
      <c r="B18" s="223" t="s">
        <v>18</v>
      </c>
      <c r="C18" s="97">
        <f>IFERROR(HLOOKUP(B18,Economy!$B$10:$Z$33,24,FALSE),"N/A")</f>
        <v>3.4</v>
      </c>
      <c r="D18" s="221">
        <f>HLOOKUP(B18,Economy!$A$36:$Z$52,17,FALSE)</f>
        <v>3.5066666666666668</v>
      </c>
      <c r="E18" s="221">
        <f>HLOOKUP(B18,Economy!$A$36:$Z$61,26,FALSE)</f>
        <v>3.706666666666667</v>
      </c>
      <c r="F18" s="96">
        <f>HLOOKUP(B18,'Currency Conversions'!$A$5:$Z$10,6,FALSE)</f>
        <v>25</v>
      </c>
    </row>
    <row r="19" spans="2:6" ht="12.75" customHeight="1">
      <c r="B19" s="223" t="s">
        <v>17</v>
      </c>
      <c r="C19" s="97">
        <f>IFERROR(HLOOKUP(B19,Economy!$B$10:$Z$33,24,FALSE),"N/A")</f>
        <v>3</v>
      </c>
      <c r="D19" s="221">
        <f>HLOOKUP(B19,Economy!$A$36:$Z$52,17,FALSE)</f>
        <v>3.746666666666667</v>
      </c>
      <c r="E19" s="221">
        <f>HLOOKUP(B19,Economy!$A$36:$Z$61,26,FALSE)</f>
        <v>4.746666666666667</v>
      </c>
      <c r="F19" s="96">
        <f>HLOOKUP(B19,'Currency Conversions'!$A$5:$Z$10,6,FALSE)</f>
        <v>25</v>
      </c>
    </row>
    <row r="20" spans="2:6" ht="12.75" customHeight="1">
      <c r="B20" s="223" t="s">
        <v>30</v>
      </c>
      <c r="C20" s="97">
        <f>IFERROR(HLOOKUP(B20,Economy!$B$10:$Z$33,24,FALSE),"N/A")</f>
        <v>2.8709999999999996</v>
      </c>
      <c r="D20" s="221">
        <f>HLOOKUP(B20,Economy!$A$36:$Z$52,17,FALSE)</f>
        <v>0.17819999999999997</v>
      </c>
      <c r="E20" s="221">
        <f>HLOOKUP(B20,Economy!$A$36:$Z$61,26,FALSE)</f>
        <v>0.17819999999999997</v>
      </c>
      <c r="F20" s="96">
        <f>HLOOKUP(B20,'Currency Conversions'!$A$5:$Z$10,6,FALSE)</f>
        <v>101.01010101010101</v>
      </c>
    </row>
    <row r="21" spans="2:6" ht="12.75" customHeight="1">
      <c r="B21" s="223" t="s">
        <v>26</v>
      </c>
      <c r="C21" s="97">
        <f>IFERROR(HLOOKUP(B21,Economy!$B$10:$Z$33,24,FALSE),"N/A")</f>
        <v>2.3720238095238093</v>
      </c>
      <c r="D21" s="221">
        <f>HLOOKUP(B21,Economy!$A$36:$Z$52,17,FALSE)</f>
        <v>9.5606040100250631</v>
      </c>
      <c r="E21" s="221">
        <f>HLOOKUP(B21,Economy!$A$36:$Z$61,26,FALSE)</f>
        <v>9.6606040100250627</v>
      </c>
      <c r="F21" s="96">
        <f>HLOOKUP(B21,'Currency Conversions'!$A$5:$Z$10,6,FALSE)</f>
        <v>10</v>
      </c>
    </row>
    <row r="22" spans="2:6" ht="12.75" customHeight="1">
      <c r="B22" s="223" t="s">
        <v>19</v>
      </c>
      <c r="C22" s="97">
        <f>IFERROR(HLOOKUP(B22,Economy!$B$10:$Z$33,24,FALSE),"N/A")</f>
        <v>2.2000000000000002</v>
      </c>
      <c r="D22" s="221">
        <f>HLOOKUP(B22,Economy!$A$36:$Z$52,17,FALSE)</f>
        <v>5.8066666666666666</v>
      </c>
      <c r="E22" s="221">
        <f>HLOOKUP(B22,Economy!$A$36:$Z$61,26,FALSE)</f>
        <v>5.8066666666666666</v>
      </c>
      <c r="F22" s="96">
        <f>HLOOKUP(B22,'Currency Conversions'!$A$5:$Z$10,6,FALSE)</f>
        <v>10</v>
      </c>
    </row>
    <row r="23" spans="2:6" ht="12.75" customHeight="1">
      <c r="B23" s="223" t="s">
        <v>22</v>
      </c>
      <c r="C23" s="97">
        <f>IFERROR(HLOOKUP(B23,Economy!$B$10:$Z$33,24,FALSE),"N/A")</f>
        <v>1.9</v>
      </c>
      <c r="D23" s="221">
        <f>HLOOKUP(B23,Economy!$A$36:$Z$52,17,FALSE)</f>
        <v>4.5933333333333337</v>
      </c>
      <c r="E23" s="221">
        <f>HLOOKUP(B23,Economy!$A$36:$Z$61,26,FALSE)</f>
        <v>4.6503333333333341</v>
      </c>
      <c r="F23" s="96">
        <f>HLOOKUP(B23,'Currency Conversions'!$A$5:$Z$10,6,FALSE)</f>
        <v>1000</v>
      </c>
    </row>
    <row r="24" spans="2:6" ht="12.75" customHeight="1">
      <c r="B24" s="223" t="s">
        <v>27</v>
      </c>
      <c r="C24" s="97">
        <f>IFERROR(HLOOKUP(B24,Economy!$B$10:$Z$33,24,FALSE),"N/A")</f>
        <v>1.9</v>
      </c>
      <c r="D24" s="221">
        <f>HLOOKUP(B24,Economy!$A$36:$Z$52,17,FALSE)</f>
        <v>10.239999999999998</v>
      </c>
      <c r="E24" s="221">
        <f>HLOOKUP(B24,Economy!$A$36:$Z$61,26,FALSE)</f>
        <v>10.309999999999999</v>
      </c>
      <c r="F24" s="96">
        <f>HLOOKUP(B24,'Currency Conversions'!$A$5:$Z$10,6,FALSE)</f>
        <v>1000</v>
      </c>
    </row>
    <row r="25" spans="2:6" ht="12.75" customHeight="1">
      <c r="B25" s="223" t="s">
        <v>28</v>
      </c>
      <c r="C25" s="97">
        <f>IFERROR(HLOOKUP(B25,Economy!$B$10:$Z$33,24,FALSE),"N/A")</f>
        <v>0.9</v>
      </c>
      <c r="D25" s="221">
        <f>HLOOKUP(B25,Economy!$A$36:$Z$52,17,FALSE)</f>
        <v>2.7966666666666669</v>
      </c>
      <c r="E25" s="221">
        <f>HLOOKUP(B25,Economy!$A$36:$Z$61,26,FALSE)</f>
        <v>2.7966666666666669</v>
      </c>
      <c r="F25" s="96">
        <f>HLOOKUP(B25,'Currency Conversions'!$A$5:$Z$10,6,FALSE)</f>
        <v>1000</v>
      </c>
    </row>
    <row r="26" spans="2:6" ht="12.75" customHeight="1"/>
    <row r="27" spans="2:6" ht="12.75" customHeight="1"/>
    <row r="28" spans="2:6" ht="12.75" customHeight="1"/>
    <row r="29" spans="2:6" ht="12.75" customHeight="1"/>
    <row r="30" spans="2:6" ht="12.75" customHeight="1"/>
    <row r="31" spans="2:6" ht="12.75" customHeight="1"/>
    <row r="32" spans="2: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autoFilter ref="B6:F6" xr:uid="{00000000-0009-0000-0000-000003000000}">
    <sortState ref="B7:F25">
      <sortCondition descending="1" ref="C6:C25"/>
    </sortState>
  </autoFilter>
  <conditionalFormatting sqref="B14 B25">
    <cfRule type="cellIs" dxfId="13" priority="1" operator="equal">
      <formula>"N/A"</formula>
    </cfRule>
  </conditionalFormatting>
  <conditionalFormatting sqref="B10:B11">
    <cfRule type="cellIs" dxfId="12" priority="2" operator="equal">
      <formula>"N/A"</formula>
    </cfRule>
  </conditionalFormatting>
  <conditionalFormatting sqref="B12">
    <cfRule type="cellIs" dxfId="11" priority="3" operator="equal">
      <formula>"N/A"</formula>
    </cfRule>
  </conditionalFormatting>
  <conditionalFormatting sqref="B13">
    <cfRule type="cellIs" dxfId="10" priority="4" operator="equal">
      <formula>"N/A"</formula>
    </cfRule>
  </conditionalFormatting>
  <conditionalFormatting sqref="B16">
    <cfRule type="cellIs" dxfId="9" priority="5" operator="equal">
      <formula>"N/A"</formula>
    </cfRule>
  </conditionalFormatting>
  <conditionalFormatting sqref="B15">
    <cfRule type="cellIs" dxfId="8" priority="6" operator="equal">
      <formula>"N/A"</formula>
    </cfRule>
  </conditionalFormatting>
  <conditionalFormatting sqref="B17">
    <cfRule type="cellIs" dxfId="7" priority="7" operator="equal">
      <formula>"N/A"</formula>
    </cfRule>
  </conditionalFormatting>
  <conditionalFormatting sqref="B18">
    <cfRule type="cellIs" dxfId="6" priority="8" operator="equal">
      <formula>"N/A"</formula>
    </cfRule>
  </conditionalFormatting>
  <conditionalFormatting sqref="B19">
    <cfRule type="cellIs" dxfId="5" priority="9" operator="equal">
      <formula>"N/A"</formula>
    </cfRule>
  </conditionalFormatting>
  <conditionalFormatting sqref="B20">
    <cfRule type="cellIs" dxfId="4" priority="10" operator="equal">
      <formula>"N/A"</formula>
    </cfRule>
  </conditionalFormatting>
  <conditionalFormatting sqref="B21">
    <cfRule type="cellIs" dxfId="3" priority="11" operator="equal">
      <formula>"N/A"</formula>
    </cfRule>
  </conditionalFormatting>
  <conditionalFormatting sqref="B22">
    <cfRule type="cellIs" dxfId="2" priority="12" operator="equal">
      <formula>"N/A"</formula>
    </cfRule>
  </conditionalFormatting>
  <conditionalFormatting sqref="B23:B25">
    <cfRule type="cellIs" dxfId="1" priority="13" operator="equal">
      <formula>"N/A"</formula>
    </cfRule>
  </conditionalFormatting>
  <conditionalFormatting sqref="B24:B25">
    <cfRule type="cellIs" dxfId="0" priority="14" operator="equal">
      <formula>"N/A"</formula>
    </cfRule>
  </conditionalFormatting>
  <pageMargins left="0.7" right="0.7" top="0.75" bottom="0.75" header="0" footer="0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O1000"/>
  <sheetViews>
    <sheetView topLeftCell="A26" workbookViewId="0">
      <selection activeCell="H11" sqref="H11"/>
    </sheetView>
  </sheetViews>
  <sheetFormatPr baseColWidth="10" defaultColWidth="14.5" defaultRowHeight="15" customHeight="1"/>
  <cols>
    <col min="1" max="1" width="14.5" customWidth="1"/>
    <col min="2" max="2" width="5.83203125" customWidth="1"/>
    <col min="3" max="3" width="9.5" customWidth="1"/>
    <col min="4" max="4" width="5.83203125" customWidth="1"/>
    <col min="5" max="5" width="9.5" customWidth="1"/>
    <col min="6" max="6" width="4.33203125" customWidth="1"/>
    <col min="7" max="7" width="9.5" customWidth="1"/>
    <col min="8" max="8" width="3.6640625" customWidth="1"/>
    <col min="9" max="9" width="8.33203125" bestFit="1" customWidth="1"/>
    <col min="10" max="10" width="4.1640625" customWidth="1"/>
    <col min="11" max="11" width="5.83203125" customWidth="1"/>
    <col min="12" max="12" width="9.5" customWidth="1"/>
    <col min="13" max="13" width="8" customWidth="1"/>
    <col min="14" max="14" width="8.33203125" customWidth="1"/>
    <col min="15" max="15" width="14.5" customWidth="1"/>
  </cols>
  <sheetData>
    <row r="1" spans="1:15" s="202" customFormat="1" ht="50" customHeight="1">
      <c r="A1" s="200" t="s">
        <v>228</v>
      </c>
    </row>
    <row r="2" spans="1:15" s="205" customFormat="1" ht="16" customHeight="1" thickBot="1">
      <c r="A2" s="203" t="s">
        <v>0</v>
      </c>
    </row>
    <row r="3" spans="1:15" ht="15.75" customHeight="1"/>
    <row r="4" spans="1:15" ht="15.75" customHeight="1">
      <c r="B4" s="225">
        <v>1000</v>
      </c>
      <c r="C4" s="226" t="s">
        <v>32</v>
      </c>
      <c r="D4" s="227">
        <v>5</v>
      </c>
      <c r="E4" s="228" t="s">
        <v>220</v>
      </c>
      <c r="F4" s="229">
        <v>100</v>
      </c>
      <c r="G4" s="228" t="s">
        <v>33</v>
      </c>
      <c r="H4" s="230" t="s">
        <v>221</v>
      </c>
      <c r="I4" s="231">
        <f>B4*D4*F4</f>
        <v>500000</v>
      </c>
      <c r="J4" s="230" t="s">
        <v>221</v>
      </c>
      <c r="K4" s="232">
        <f>I4/I5</f>
        <v>200</v>
      </c>
      <c r="L4" s="233" t="s">
        <v>32</v>
      </c>
      <c r="M4" s="230" t="s">
        <v>221</v>
      </c>
      <c r="N4" s="241">
        <f>K4/B4*B5</f>
        <v>1</v>
      </c>
      <c r="O4" s="242" t="s">
        <v>53</v>
      </c>
    </row>
    <row r="5" spans="1:15" ht="15.75" customHeight="1">
      <c r="B5" s="234">
        <v>5</v>
      </c>
      <c r="C5" s="235" t="s">
        <v>220</v>
      </c>
      <c r="D5" s="236">
        <v>50</v>
      </c>
      <c r="E5" s="235" t="s">
        <v>33</v>
      </c>
      <c r="F5" s="236">
        <v>10</v>
      </c>
      <c r="G5" s="235" t="s">
        <v>53</v>
      </c>
      <c r="H5" s="237" t="s">
        <v>221</v>
      </c>
      <c r="I5" s="238">
        <f>B5*D5*F5</f>
        <v>2500</v>
      </c>
      <c r="J5" s="237" t="s">
        <v>221</v>
      </c>
      <c r="K5" s="239"/>
      <c r="L5" s="240" t="s">
        <v>53</v>
      </c>
      <c r="M5" s="237" t="s">
        <v>221</v>
      </c>
      <c r="N5" s="239"/>
      <c r="O5" s="239"/>
    </row>
    <row r="6" spans="1:15" ht="15.75" customHeight="1"/>
    <row r="7" spans="1:15" ht="15.75" customHeight="1"/>
    <row r="8" spans="1:15" ht="15.75" customHeight="1"/>
    <row r="9" spans="1:15" ht="15.75" customHeight="1"/>
    <row r="10" spans="1:15" ht="15.75" customHeight="1"/>
    <row r="11" spans="1:15" ht="15.75" customHeight="1"/>
    <row r="12" spans="1:15" ht="15.75" customHeight="1"/>
    <row r="13" spans="1:15" ht="15.75" customHeight="1"/>
    <row r="14" spans="1:15" ht="15.75" customHeight="1"/>
    <row r="15" spans="1:15" ht="15.75" customHeight="1"/>
    <row r="16" spans="1:1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3</vt:i4>
      </vt:variant>
    </vt:vector>
  </HeadingPairs>
  <TitlesOfParts>
    <vt:vector size="8" baseType="lpstr">
      <vt:lpstr>Economy</vt:lpstr>
      <vt:lpstr>Currency Conversions</vt:lpstr>
      <vt:lpstr>Retention Bonus Collections</vt:lpstr>
      <vt:lpstr>Graph Data &gt;&gt;</vt:lpstr>
      <vt:lpstr>Example of Conversion</vt:lpstr>
      <vt:lpstr>(Graph) New User Balance</vt:lpstr>
      <vt:lpstr>(Graph) Daily Value (less W2E)</vt:lpstr>
      <vt:lpstr>(Graph) Primary Currency Conv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2018-06-15T19:56:22Z</dcterms:created>
  <dcterms:modified xsi:type="dcterms:W3CDTF">2018-06-18T15:28:15Z</dcterms:modified>
</cp:coreProperties>
</file>