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ttnowak/Dropbox (Liquid and Grit)/Liquid and Grit Team Folder/Reports/Puzzle Reports/07 2018 Puzzle/"/>
    </mc:Choice>
  </mc:AlternateContent>
  <xr:revisionPtr revIDLastSave="0" documentId="8_{F30F2D56-0E12-9943-9654-EC6D26732637}" xr6:coauthVersionLast="34" xr6:coauthVersionMax="34" xr10:uidLastSave="{00000000-0000-0000-0000-000000000000}"/>
  <bookViews>
    <workbookView xWindow="0" yWindow="460" windowWidth="33600" windowHeight="20540" xr2:uid="{00000000-000D-0000-FFFF-FFFF00000000}"/>
  </bookViews>
  <sheets>
    <sheet name="Graphs with Data" sheetId="4" r:id="rId1"/>
    <sheet name="Currency Conversions" sheetId="2" r:id="rId2"/>
    <sheet name="Economy" sheetId="1" r:id="rId3"/>
    <sheet name="Retention Bonus Collections" sheetId="3" r:id="rId4"/>
    <sheet name="Definitions" sheetId="10" r:id="rId5"/>
    <sheet name="Example of Conversion" sheetId="9" r:id="rId6"/>
  </sheets>
  <definedNames>
    <definedName name="_xlnm._FilterDatabase" localSheetId="0" hidden="1">'Graphs with Data'!$B$6:$F$31</definedName>
  </definedNames>
  <calcPr calcId="179021"/>
</workbook>
</file>

<file path=xl/calcChain.xml><?xml version="1.0" encoding="utf-8"?>
<calcChain xmlns="http://schemas.openxmlformats.org/spreadsheetml/2006/main">
  <c r="I5" i="9" l="1"/>
  <c r="I4" i="9"/>
  <c r="K4" i="9" s="1"/>
  <c r="N4" i="9" s="1"/>
  <c r="AB36" i="2"/>
  <c r="AA36" i="2"/>
  <c r="Z36" i="2"/>
  <c r="Y36" i="2"/>
  <c r="X36" i="2"/>
  <c r="F36" i="2"/>
  <c r="E36" i="2"/>
  <c r="D36" i="2"/>
  <c r="C36" i="2"/>
  <c r="B36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F30" i="2"/>
  <c r="E30" i="2"/>
  <c r="D30" i="2"/>
  <c r="C30" i="2"/>
  <c r="B30" i="2"/>
  <c r="AB25" i="2"/>
  <c r="AA25" i="2"/>
  <c r="Z25" i="2"/>
  <c r="Y25" i="2"/>
  <c r="X25" i="2"/>
  <c r="W25" i="2"/>
  <c r="V25" i="2"/>
  <c r="U25" i="2"/>
  <c r="U7" i="3" s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G23" i="3" s="1"/>
  <c r="F25" i="2"/>
  <c r="E25" i="2"/>
  <c r="D25" i="2"/>
  <c r="C25" i="2"/>
  <c r="B25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F20" i="2"/>
  <c r="E20" i="2"/>
  <c r="D20" i="2"/>
  <c r="C20" i="2"/>
  <c r="B20" i="2"/>
  <c r="AB15" i="2"/>
  <c r="AA15" i="2"/>
  <c r="Z15" i="2"/>
  <c r="Y15" i="2"/>
  <c r="X15" i="2"/>
  <c r="W15" i="2"/>
  <c r="V15" i="2"/>
  <c r="U15" i="2"/>
  <c r="U10" i="3" s="1"/>
  <c r="S15" i="2"/>
  <c r="R15" i="2"/>
  <c r="Q15" i="2"/>
  <c r="P15" i="2"/>
  <c r="N15" i="2"/>
  <c r="M15" i="2"/>
  <c r="L15" i="2"/>
  <c r="K15" i="2"/>
  <c r="J15" i="2"/>
  <c r="I15" i="2"/>
  <c r="H15" i="2"/>
  <c r="G15" i="2"/>
  <c r="F15" i="2"/>
  <c r="E15" i="2"/>
  <c r="D15" i="2"/>
  <c r="B15" i="2"/>
  <c r="T14" i="2"/>
  <c r="T15" i="2" s="1"/>
  <c r="AB10" i="2"/>
  <c r="AA10" i="2"/>
  <c r="Z10" i="2"/>
  <c r="F28" i="4" s="1"/>
  <c r="Y10" i="2"/>
  <c r="F22" i="4" s="1"/>
  <c r="X10" i="2"/>
  <c r="F7" i="4" s="1"/>
  <c r="W10" i="2"/>
  <c r="F31" i="4" s="1"/>
  <c r="V10" i="2"/>
  <c r="F25" i="4" s="1"/>
  <c r="U10" i="2"/>
  <c r="F9" i="4" s="1"/>
  <c r="T10" i="2"/>
  <c r="F8" i="4" s="1"/>
  <c r="S10" i="2"/>
  <c r="F15" i="4" s="1"/>
  <c r="R10" i="2"/>
  <c r="F11" i="4" s="1"/>
  <c r="Q10" i="2"/>
  <c r="F26" i="4" s="1"/>
  <c r="P10" i="2"/>
  <c r="F19" i="4" s="1"/>
  <c r="O10" i="2"/>
  <c r="F16" i="4" s="1"/>
  <c r="N10" i="2"/>
  <c r="F24" i="4" s="1"/>
  <c r="M10" i="2"/>
  <c r="F20" i="4" s="1"/>
  <c r="L10" i="2"/>
  <c r="F21" i="4" s="1"/>
  <c r="K10" i="2"/>
  <c r="F12" i="4" s="1"/>
  <c r="J10" i="2"/>
  <c r="F13" i="4" s="1"/>
  <c r="I10" i="2"/>
  <c r="F14" i="4" s="1"/>
  <c r="H10" i="2"/>
  <c r="F17" i="4" s="1"/>
  <c r="G10" i="2"/>
  <c r="F10" i="4" s="1"/>
  <c r="F10" i="2"/>
  <c r="F29" i="4" s="1"/>
  <c r="E10" i="2"/>
  <c r="F18" i="4" s="1"/>
  <c r="D10" i="2"/>
  <c r="F30" i="4" s="1"/>
  <c r="C10" i="2"/>
  <c r="F27" i="4" s="1"/>
  <c r="B10" i="2"/>
  <c r="F23" i="4" s="1"/>
  <c r="AB9" i="2"/>
  <c r="AB61" i="2" s="1"/>
  <c r="AA9" i="2"/>
  <c r="AA66" i="2" s="1"/>
  <c r="Z9" i="2"/>
  <c r="Z66" i="2" s="1"/>
  <c r="Y9" i="2"/>
  <c r="Y66" i="2" s="1"/>
  <c r="X9" i="2"/>
  <c r="X71" i="2" s="1"/>
  <c r="W9" i="2"/>
  <c r="W71" i="2" s="1"/>
  <c r="V9" i="2"/>
  <c r="V71" i="2" s="1"/>
  <c r="U9" i="2"/>
  <c r="U56" i="2" s="1"/>
  <c r="T9" i="2"/>
  <c r="T56" i="2" s="1"/>
  <c r="S9" i="2"/>
  <c r="R9" i="2"/>
  <c r="R61" i="2" s="1"/>
  <c r="Q9" i="2"/>
  <c r="Q8" i="3" s="1"/>
  <c r="P9" i="2"/>
  <c r="P10" i="3" s="1"/>
  <c r="O9" i="2"/>
  <c r="O66" i="2" s="1"/>
  <c r="N9" i="2"/>
  <c r="N66" i="2" s="1"/>
  <c r="M9" i="2"/>
  <c r="M66" i="2" s="1"/>
  <c r="L9" i="2"/>
  <c r="L71" i="2" s="1"/>
  <c r="K9" i="2"/>
  <c r="K71" i="2" s="1"/>
  <c r="J9" i="2"/>
  <c r="J71" i="2" s="1"/>
  <c r="I9" i="2"/>
  <c r="I56" i="2" s="1"/>
  <c r="I10" i="3" s="1"/>
  <c r="H9" i="2"/>
  <c r="H56" i="2" s="1"/>
  <c r="G9" i="2"/>
  <c r="F9" i="2"/>
  <c r="F61" i="2" s="1"/>
  <c r="E9" i="2"/>
  <c r="E14" i="3" s="1"/>
  <c r="D9" i="2"/>
  <c r="D11" i="3" s="1"/>
  <c r="C9" i="2"/>
  <c r="C28" i="3" s="1"/>
  <c r="B9" i="2"/>
  <c r="B17" i="3" s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D69" i="1"/>
  <c r="B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B67" i="1"/>
  <c r="AB69" i="1" s="1"/>
  <c r="AA67" i="1"/>
  <c r="AA69" i="1" s="1"/>
  <c r="Z67" i="1"/>
  <c r="Y67" i="1"/>
  <c r="X67" i="1"/>
  <c r="W67" i="1"/>
  <c r="V67" i="1"/>
  <c r="U67" i="1"/>
  <c r="T67" i="1"/>
  <c r="P67" i="1"/>
  <c r="O67" i="1"/>
  <c r="N67" i="1"/>
  <c r="M67" i="1"/>
  <c r="L67" i="1"/>
  <c r="K67" i="1"/>
  <c r="I67" i="1"/>
  <c r="H67" i="1"/>
  <c r="E67" i="1"/>
  <c r="E69" i="1" s="1"/>
  <c r="D67" i="1"/>
  <c r="C67" i="1"/>
  <c r="C69" i="1" s="1"/>
  <c r="B67" i="1"/>
  <c r="Z64" i="1"/>
  <c r="Y64" i="1"/>
  <c r="X64" i="1"/>
  <c r="W64" i="1"/>
  <c r="T64" i="1"/>
  <c r="P64" i="1"/>
  <c r="O64" i="1"/>
  <c r="N64" i="1"/>
  <c r="K64" i="1"/>
  <c r="J64" i="1"/>
  <c r="I64" i="1"/>
  <c r="H64" i="1"/>
  <c r="F64" i="1"/>
  <c r="B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B62" i="1"/>
  <c r="AB64" i="1" s="1"/>
  <c r="AA62" i="1"/>
  <c r="AA64" i="1" s="1"/>
  <c r="Z62" i="1"/>
  <c r="Y62" i="1"/>
  <c r="X62" i="1"/>
  <c r="W62" i="1"/>
  <c r="V62" i="1"/>
  <c r="V64" i="1" s="1"/>
  <c r="U62" i="1"/>
  <c r="U64" i="1" s="1"/>
  <c r="T62" i="1"/>
  <c r="S62" i="1"/>
  <c r="S64" i="1" s="1"/>
  <c r="P62" i="1"/>
  <c r="O62" i="1"/>
  <c r="N62" i="1"/>
  <c r="M62" i="1"/>
  <c r="M64" i="1" s="1"/>
  <c r="L62" i="1"/>
  <c r="L64" i="1" s="1"/>
  <c r="K62" i="1"/>
  <c r="J62" i="1"/>
  <c r="I62" i="1"/>
  <c r="H62" i="1"/>
  <c r="D62" i="1"/>
  <c r="D64" i="1" s="1"/>
  <c r="C62" i="1"/>
  <c r="C64" i="1" s="1"/>
  <c r="B62" i="1"/>
  <c r="AB60" i="1"/>
  <c r="D60" i="1"/>
  <c r="AA57" i="1"/>
  <c r="V55" i="1"/>
  <c r="R55" i="1"/>
  <c r="Q55" i="1"/>
  <c r="J55" i="1"/>
  <c r="F55" i="1"/>
  <c r="E55" i="1"/>
  <c r="AB54" i="1"/>
  <c r="AA54" i="1"/>
  <c r="Z54" i="1"/>
  <c r="Y54" i="1"/>
  <c r="X54" i="1"/>
  <c r="W54" i="1"/>
  <c r="V54" i="1"/>
  <c r="U54" i="1"/>
  <c r="U55" i="1" s="1"/>
  <c r="T54" i="1"/>
  <c r="S54" i="1"/>
  <c r="R54" i="1"/>
  <c r="Q54" i="1"/>
  <c r="P54" i="1"/>
  <c r="O54" i="1"/>
  <c r="N54" i="1"/>
  <c r="M54" i="1"/>
  <c r="L54" i="1"/>
  <c r="K54" i="1"/>
  <c r="J54" i="1"/>
  <c r="I54" i="1"/>
  <c r="I55" i="1" s="1"/>
  <c r="H54" i="1"/>
  <c r="G54" i="1"/>
  <c r="F54" i="1"/>
  <c r="E54" i="1"/>
  <c r="D54" i="1"/>
  <c r="B54" i="1"/>
  <c r="AB53" i="1"/>
  <c r="AB55" i="1" s="1"/>
  <c r="AA53" i="1"/>
  <c r="AA55" i="1" s="1"/>
  <c r="Z53" i="1"/>
  <c r="Z55" i="1" s="1"/>
  <c r="Y53" i="1"/>
  <c r="Y55" i="1" s="1"/>
  <c r="X53" i="1"/>
  <c r="X55" i="1" s="1"/>
  <c r="W53" i="1"/>
  <c r="W55" i="1" s="1"/>
  <c r="V53" i="1"/>
  <c r="U53" i="1"/>
  <c r="T53" i="1"/>
  <c r="T55" i="1" s="1"/>
  <c r="S53" i="1"/>
  <c r="S55" i="1" s="1"/>
  <c r="R53" i="1"/>
  <c r="Q53" i="1"/>
  <c r="P53" i="1"/>
  <c r="P55" i="1" s="1"/>
  <c r="O53" i="1"/>
  <c r="O55" i="1" s="1"/>
  <c r="N53" i="1"/>
  <c r="N55" i="1" s="1"/>
  <c r="M53" i="1"/>
  <c r="M55" i="1" s="1"/>
  <c r="L53" i="1"/>
  <c r="L55" i="1" s="1"/>
  <c r="K53" i="1"/>
  <c r="K55" i="1" s="1"/>
  <c r="J53" i="1"/>
  <c r="I53" i="1"/>
  <c r="H53" i="1"/>
  <c r="H55" i="1" s="1"/>
  <c r="G53" i="1"/>
  <c r="G55" i="1" s="1"/>
  <c r="F53" i="1"/>
  <c r="E53" i="1"/>
  <c r="D53" i="1"/>
  <c r="D55" i="1" s="1"/>
  <c r="C53" i="1"/>
  <c r="B53" i="1"/>
  <c r="B55" i="1" s="1"/>
  <c r="C52" i="1"/>
  <c r="AB50" i="1"/>
  <c r="AA50" i="1"/>
  <c r="T50" i="1"/>
  <c r="O50" i="1"/>
  <c r="H50" i="1"/>
  <c r="D50" i="1"/>
  <c r="AB49" i="1"/>
  <c r="AA49" i="1"/>
  <c r="Z49" i="1"/>
  <c r="Y49" i="1"/>
  <c r="X49" i="1"/>
  <c r="W49" i="1"/>
  <c r="V49" i="1"/>
  <c r="U49" i="1"/>
  <c r="T49" i="1"/>
  <c r="S49" i="1"/>
  <c r="S50" i="1" s="1"/>
  <c r="R49" i="1"/>
  <c r="Q49" i="1"/>
  <c r="O49" i="1"/>
  <c r="N49" i="1"/>
  <c r="M49" i="1"/>
  <c r="L49" i="1"/>
  <c r="I49" i="1"/>
  <c r="H49" i="1"/>
  <c r="F49" i="1"/>
  <c r="E49" i="1"/>
  <c r="D49" i="1"/>
  <c r="B49" i="1"/>
  <c r="AB48" i="1"/>
  <c r="AA48" i="1"/>
  <c r="Z48" i="1"/>
  <c r="Z50" i="1" s="1"/>
  <c r="Y48" i="1"/>
  <c r="Y50" i="1" s="1"/>
  <c r="X48" i="1"/>
  <c r="X50" i="1" s="1"/>
  <c r="W48" i="1"/>
  <c r="W50" i="1" s="1"/>
  <c r="V48" i="1"/>
  <c r="V50" i="1" s="1"/>
  <c r="U48" i="1"/>
  <c r="U50" i="1" s="1"/>
  <c r="T48" i="1"/>
  <c r="S48" i="1"/>
  <c r="R48" i="1"/>
  <c r="R50" i="1" s="1"/>
  <c r="Q48" i="1"/>
  <c r="Q50" i="1" s="1"/>
  <c r="O48" i="1"/>
  <c r="N48" i="1"/>
  <c r="N50" i="1" s="1"/>
  <c r="M48" i="1"/>
  <c r="M50" i="1" s="1"/>
  <c r="L48" i="1"/>
  <c r="L50" i="1" s="1"/>
  <c r="J48" i="1"/>
  <c r="I48" i="1"/>
  <c r="I50" i="1" s="1"/>
  <c r="H48" i="1"/>
  <c r="F48" i="1"/>
  <c r="E48" i="1"/>
  <c r="E50" i="1" s="1"/>
  <c r="D48" i="1"/>
  <c r="B48" i="1"/>
  <c r="B50" i="1" s="1"/>
  <c r="P47" i="1"/>
  <c r="P48" i="1" s="1"/>
  <c r="K47" i="1"/>
  <c r="K48" i="1" s="1"/>
  <c r="J47" i="1"/>
  <c r="G47" i="1"/>
  <c r="G48" i="1" s="1"/>
  <c r="C47" i="1"/>
  <c r="C48" i="1" s="1"/>
  <c r="AB44" i="1"/>
  <c r="AA44" i="1"/>
  <c r="Z44" i="1"/>
  <c r="Y44" i="1"/>
  <c r="X44" i="1"/>
  <c r="T44" i="1"/>
  <c r="S44" i="1"/>
  <c r="S45" i="1" s="1"/>
  <c r="O44" i="1"/>
  <c r="H44" i="1"/>
  <c r="AB43" i="1"/>
  <c r="AB45" i="1" s="1"/>
  <c r="AA43" i="1"/>
  <c r="AA45" i="1" s="1"/>
  <c r="Z43" i="1"/>
  <c r="Z45" i="1" s="1"/>
  <c r="Y43" i="1"/>
  <c r="Y45" i="1" s="1"/>
  <c r="X43" i="1"/>
  <c r="X45" i="1" s="1"/>
  <c r="W43" i="1"/>
  <c r="T43" i="1"/>
  <c r="S43" i="1"/>
  <c r="R43" i="1"/>
  <c r="P43" i="1"/>
  <c r="O43" i="1"/>
  <c r="O45" i="1" s="1"/>
  <c r="N43" i="1"/>
  <c r="L43" i="1"/>
  <c r="K43" i="1"/>
  <c r="H43" i="1"/>
  <c r="G43" i="1"/>
  <c r="B43" i="1"/>
  <c r="W42" i="1"/>
  <c r="V42" i="1"/>
  <c r="V43" i="1" s="1"/>
  <c r="U42" i="1"/>
  <c r="U43" i="1" s="1"/>
  <c r="R42" i="1"/>
  <c r="Q42" i="1"/>
  <c r="Q43" i="1" s="1"/>
  <c r="P42" i="1"/>
  <c r="N42" i="1"/>
  <c r="M42" i="1"/>
  <c r="M43" i="1" s="1"/>
  <c r="L42" i="1"/>
  <c r="J42" i="1"/>
  <c r="J43" i="1" s="1"/>
  <c r="I42" i="1"/>
  <c r="I43" i="1" s="1"/>
  <c r="F42" i="1"/>
  <c r="F43" i="1" s="1"/>
  <c r="E42" i="1"/>
  <c r="E43" i="1" s="1"/>
  <c r="D42" i="1"/>
  <c r="D43" i="1" s="1"/>
  <c r="C42" i="1"/>
  <c r="C43" i="1" s="1"/>
  <c r="B42" i="1"/>
  <c r="AB39" i="1"/>
  <c r="AA39" i="1"/>
  <c r="X39" i="1"/>
  <c r="AB38" i="1"/>
  <c r="AB40" i="1" s="1"/>
  <c r="AA38" i="1"/>
  <c r="AA40" i="1" s="1"/>
  <c r="Y38" i="1"/>
  <c r="X38" i="1"/>
  <c r="X40" i="1" s="1"/>
  <c r="U38" i="1"/>
  <c r="S38" i="1"/>
  <c r="Q38" i="1"/>
  <c r="O38" i="1"/>
  <c r="M38" i="1"/>
  <c r="L38" i="1"/>
  <c r="I38" i="1"/>
  <c r="H38" i="1"/>
  <c r="G38" i="1"/>
  <c r="E38" i="1"/>
  <c r="D38" i="1"/>
  <c r="C38" i="1"/>
  <c r="B38" i="1"/>
  <c r="Z37" i="1"/>
  <c r="Z38" i="1" s="1"/>
  <c r="W37" i="1"/>
  <c r="W38" i="1" s="1"/>
  <c r="V37" i="1"/>
  <c r="V38" i="1" s="1"/>
  <c r="U37" i="1"/>
  <c r="T37" i="1"/>
  <c r="T38" i="1" s="1"/>
  <c r="S37" i="1"/>
  <c r="R37" i="1"/>
  <c r="R38" i="1" s="1"/>
  <c r="Q37" i="1"/>
  <c r="P37" i="1"/>
  <c r="P38" i="1" s="1"/>
  <c r="O37" i="1"/>
  <c r="N37" i="1"/>
  <c r="N38" i="1" s="1"/>
  <c r="M37" i="1"/>
  <c r="L37" i="1"/>
  <c r="K37" i="1"/>
  <c r="K38" i="1" s="1"/>
  <c r="J37" i="1"/>
  <c r="J38" i="1" s="1"/>
  <c r="I37" i="1"/>
  <c r="G37" i="1"/>
  <c r="F37" i="1"/>
  <c r="F38" i="1" s="1"/>
  <c r="E37" i="1"/>
  <c r="B37" i="1"/>
  <c r="AB36" i="1"/>
  <c r="AA36" i="1"/>
  <c r="AA60" i="1" s="1"/>
  <c r="Z36" i="1"/>
  <c r="Z60" i="1" s="1"/>
  <c r="Y36" i="1"/>
  <c r="Y60" i="1" s="1"/>
  <c r="X36" i="1"/>
  <c r="X60" i="1" s="1"/>
  <c r="F36" i="1"/>
  <c r="F60" i="1" s="1"/>
  <c r="E36" i="1"/>
  <c r="E60" i="1" s="1"/>
  <c r="D36" i="1"/>
  <c r="C36" i="1"/>
  <c r="C60" i="1" s="1"/>
  <c r="B36" i="1"/>
  <c r="AB33" i="1"/>
  <c r="AA33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27" i="1"/>
  <c r="W27" i="1"/>
  <c r="V27" i="1"/>
  <c r="U27" i="1"/>
  <c r="T27" i="1"/>
  <c r="S27" i="1"/>
  <c r="R27" i="1"/>
  <c r="Q27" i="1"/>
  <c r="P27" i="1"/>
  <c r="O27" i="1"/>
  <c r="M27" i="1"/>
  <c r="L27" i="1"/>
  <c r="K27" i="1"/>
  <c r="J27" i="1"/>
  <c r="I27" i="1"/>
  <c r="H27" i="1"/>
  <c r="G27" i="1"/>
  <c r="F27" i="1"/>
  <c r="D27" i="1"/>
  <c r="C27" i="1"/>
  <c r="B27" i="1"/>
  <c r="X26" i="1"/>
  <c r="X27" i="1" s="1"/>
  <c r="W23" i="1"/>
  <c r="V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D23" i="1"/>
  <c r="C23" i="1"/>
  <c r="B23" i="1"/>
  <c r="X22" i="1"/>
  <c r="X23" i="1" s="1"/>
  <c r="U22" i="1"/>
  <c r="U23" i="1" s="1"/>
  <c r="T22" i="1"/>
  <c r="T23" i="1" s="1"/>
  <c r="E22" i="1"/>
  <c r="E23" i="1" s="1"/>
  <c r="P19" i="1"/>
  <c r="N19" i="1"/>
  <c r="K19" i="1"/>
  <c r="G19" i="1"/>
  <c r="F19" i="1"/>
  <c r="D19" i="1"/>
  <c r="Y18" i="1"/>
  <c r="Y19" i="1" s="1"/>
  <c r="X18" i="1"/>
  <c r="X19" i="1" s="1"/>
  <c r="W18" i="1"/>
  <c r="W19" i="1" s="1"/>
  <c r="V18" i="1"/>
  <c r="V19" i="1" s="1"/>
  <c r="U18" i="1"/>
  <c r="U19" i="1" s="1"/>
  <c r="T18" i="1"/>
  <c r="T19" i="1" s="1"/>
  <c r="S18" i="1"/>
  <c r="S19" i="1" s="1"/>
  <c r="P18" i="1"/>
  <c r="O18" i="1"/>
  <c r="O19" i="1" s="1"/>
  <c r="M18" i="1"/>
  <c r="M19" i="1" s="1"/>
  <c r="L18" i="1"/>
  <c r="L19" i="1" s="1"/>
  <c r="K18" i="1"/>
  <c r="J18" i="1"/>
  <c r="J19" i="1" s="1"/>
  <c r="I18" i="1"/>
  <c r="I19" i="1" s="1"/>
  <c r="H18" i="1"/>
  <c r="H19" i="1" s="1"/>
  <c r="D18" i="1"/>
  <c r="C18" i="1"/>
  <c r="C19" i="1" s="1"/>
  <c r="B18" i="1"/>
  <c r="B19" i="1" s="1"/>
  <c r="E15" i="1"/>
  <c r="D15" i="1"/>
  <c r="C15" i="1"/>
  <c r="B15" i="1"/>
  <c r="B33" i="1" s="1"/>
  <c r="C23" i="4" s="1"/>
  <c r="S32" i="2" l="1"/>
  <c r="G30" i="2"/>
  <c r="G22" i="3" s="1"/>
  <c r="Q18" i="1"/>
  <c r="Q19" i="1" s="1"/>
  <c r="R18" i="1"/>
  <c r="R19" i="1" s="1"/>
  <c r="Q67" i="1"/>
  <c r="E18" i="1"/>
  <c r="E19" i="1" s="1"/>
  <c r="E62" i="1"/>
  <c r="E64" i="1" s="1"/>
  <c r="Q62" i="1"/>
  <c r="Q64" i="1" s="1"/>
  <c r="F67" i="1"/>
  <c r="R67" i="1"/>
  <c r="F62" i="1"/>
  <c r="R62" i="1"/>
  <c r="R64" i="1" s="1"/>
  <c r="G67" i="1"/>
  <c r="S67" i="1"/>
  <c r="G62" i="1"/>
  <c r="G64" i="1" s="1"/>
  <c r="G20" i="2"/>
  <c r="G21" i="3" s="1"/>
  <c r="J67" i="1"/>
  <c r="AB30" i="2"/>
  <c r="X71" i="1"/>
  <c r="E7" i="4" s="1"/>
  <c r="F50" i="1"/>
  <c r="T45" i="1"/>
  <c r="J17" i="3"/>
  <c r="J7" i="3"/>
  <c r="X57" i="1"/>
  <c r="AB71" i="1"/>
  <c r="C33" i="1"/>
  <c r="C27" i="4" s="1"/>
  <c r="D33" i="1"/>
  <c r="C30" i="4" s="1"/>
  <c r="AA71" i="1"/>
  <c r="AB57" i="1"/>
  <c r="H45" i="1"/>
  <c r="H32" i="2"/>
  <c r="T32" i="2"/>
  <c r="G40" i="2"/>
  <c r="S40" i="2"/>
  <c r="D46" i="2"/>
  <c r="P46" i="2"/>
  <c r="AB46" i="2"/>
  <c r="M51" i="2"/>
  <c r="Y51" i="2"/>
  <c r="J56" i="2"/>
  <c r="V56" i="2"/>
  <c r="V11" i="3" s="1"/>
  <c r="G61" i="2"/>
  <c r="S61" i="2"/>
  <c r="D66" i="2"/>
  <c r="P66" i="2"/>
  <c r="AB66" i="2"/>
  <c r="M71" i="2"/>
  <c r="Y71" i="2"/>
  <c r="F7" i="3"/>
  <c r="F8" i="3"/>
  <c r="F10" i="3"/>
  <c r="R10" i="3"/>
  <c r="C17" i="3"/>
  <c r="C29" i="3"/>
  <c r="C54" i="1" s="1"/>
  <c r="C55" i="1" s="1"/>
  <c r="I32" i="2"/>
  <c r="U32" i="2"/>
  <c r="H40" i="2"/>
  <c r="T40" i="2"/>
  <c r="E46" i="2"/>
  <c r="Q46" i="2"/>
  <c r="B51" i="2"/>
  <c r="N51" i="2"/>
  <c r="Z51" i="2"/>
  <c r="K56" i="2"/>
  <c r="W56" i="2"/>
  <c r="H61" i="2"/>
  <c r="T61" i="2"/>
  <c r="E66" i="2"/>
  <c r="Q66" i="2"/>
  <c r="B71" i="2"/>
  <c r="N71" i="2"/>
  <c r="Z71" i="2"/>
  <c r="G7" i="3"/>
  <c r="G8" i="3"/>
  <c r="G9" i="3"/>
  <c r="G10" i="3"/>
  <c r="G11" i="3"/>
  <c r="B15" i="3"/>
  <c r="D17" i="3"/>
  <c r="C24" i="3"/>
  <c r="C30" i="3"/>
  <c r="J32" i="2"/>
  <c r="V32" i="2"/>
  <c r="I40" i="2"/>
  <c r="U40" i="2"/>
  <c r="F46" i="2"/>
  <c r="R46" i="2"/>
  <c r="C51" i="2"/>
  <c r="O51" i="2"/>
  <c r="AA51" i="2"/>
  <c r="L56" i="2"/>
  <c r="L11" i="3" s="1"/>
  <c r="X56" i="2"/>
  <c r="I61" i="2"/>
  <c r="I9" i="3" s="1"/>
  <c r="U61" i="2"/>
  <c r="F66" i="2"/>
  <c r="R66" i="2"/>
  <c r="C71" i="2"/>
  <c r="C11" i="3" s="1"/>
  <c r="O71" i="2"/>
  <c r="AA71" i="2"/>
  <c r="C15" i="3"/>
  <c r="E17" i="3"/>
  <c r="E44" i="1" s="1"/>
  <c r="E45" i="1" s="1"/>
  <c r="G24" i="3"/>
  <c r="C31" i="3"/>
  <c r="K32" i="2"/>
  <c r="W32" i="2"/>
  <c r="J40" i="2"/>
  <c r="V40" i="2"/>
  <c r="G46" i="2"/>
  <c r="S46" i="2"/>
  <c r="D51" i="2"/>
  <c r="P51" i="2"/>
  <c r="P9" i="3" s="1"/>
  <c r="AB51" i="2"/>
  <c r="M56" i="2"/>
  <c r="Y56" i="2"/>
  <c r="J61" i="2"/>
  <c r="V61" i="2"/>
  <c r="V9" i="3" s="1"/>
  <c r="G66" i="2"/>
  <c r="S66" i="2"/>
  <c r="D71" i="2"/>
  <c r="P71" i="2"/>
  <c r="AB71" i="2"/>
  <c r="U8" i="3"/>
  <c r="D15" i="3"/>
  <c r="C22" i="3"/>
  <c r="C32" i="3"/>
  <c r="B60" i="1"/>
  <c r="AA30" i="2"/>
  <c r="L32" i="2"/>
  <c r="X32" i="2"/>
  <c r="K40" i="2"/>
  <c r="W40" i="2"/>
  <c r="H46" i="2"/>
  <c r="T46" i="2"/>
  <c r="E51" i="2"/>
  <c r="Q51" i="2"/>
  <c r="B56" i="2"/>
  <c r="N56" i="2"/>
  <c r="Z56" i="2"/>
  <c r="K61" i="2"/>
  <c r="W61" i="2"/>
  <c r="H66" i="2"/>
  <c r="T66" i="2"/>
  <c r="E71" i="2"/>
  <c r="E26" i="1" s="1"/>
  <c r="E27" i="1" s="1"/>
  <c r="E33" i="1" s="1"/>
  <c r="C18" i="4" s="1"/>
  <c r="Q71" i="2"/>
  <c r="V7" i="3"/>
  <c r="E15" i="3"/>
  <c r="B18" i="3"/>
  <c r="P18" i="3"/>
  <c r="M32" i="2"/>
  <c r="Y32" i="2"/>
  <c r="L40" i="2"/>
  <c r="X40" i="2"/>
  <c r="X14" i="1" s="1"/>
  <c r="X15" i="1" s="1"/>
  <c r="X33" i="1" s="1"/>
  <c r="C7" i="4" s="1"/>
  <c r="I46" i="2"/>
  <c r="U46" i="2"/>
  <c r="F51" i="2"/>
  <c r="F11" i="3" s="1"/>
  <c r="R51" i="2"/>
  <c r="R9" i="3" s="1"/>
  <c r="C56" i="2"/>
  <c r="O56" i="2"/>
  <c r="AA56" i="2"/>
  <c r="L61" i="2"/>
  <c r="X61" i="2"/>
  <c r="I66" i="2"/>
  <c r="U66" i="2"/>
  <c r="F71" i="2"/>
  <c r="R71" i="2"/>
  <c r="W8" i="3"/>
  <c r="W10" i="3"/>
  <c r="C18" i="3"/>
  <c r="D7" i="4"/>
  <c r="B32" i="2"/>
  <c r="N32" i="2"/>
  <c r="Z32" i="2"/>
  <c r="M40" i="2"/>
  <c r="Y40" i="2"/>
  <c r="J46" i="2"/>
  <c r="V46" i="2"/>
  <c r="G51" i="2"/>
  <c r="S51" i="2"/>
  <c r="D56" i="2"/>
  <c r="P56" i="2"/>
  <c r="P11" i="3" s="1"/>
  <c r="AB56" i="2"/>
  <c r="M61" i="2"/>
  <c r="M11" i="3" s="1"/>
  <c r="Y61" i="2"/>
  <c r="J66" i="2"/>
  <c r="V66" i="2"/>
  <c r="G71" i="2"/>
  <c r="S71" i="2"/>
  <c r="L7" i="3"/>
  <c r="L8" i="3"/>
  <c r="B16" i="3"/>
  <c r="D18" i="3"/>
  <c r="C25" i="3"/>
  <c r="C15" i="2"/>
  <c r="C32" i="2" s="1"/>
  <c r="O15" i="2"/>
  <c r="O22" i="1" s="1"/>
  <c r="O23" i="1" s="1"/>
  <c r="O32" i="2"/>
  <c r="AA32" i="2"/>
  <c r="B40" i="2"/>
  <c r="N40" i="2"/>
  <c r="Z40" i="2"/>
  <c r="K46" i="2"/>
  <c r="W46" i="2"/>
  <c r="H51" i="2"/>
  <c r="T51" i="2"/>
  <c r="E56" i="2"/>
  <c r="Q56" i="2"/>
  <c r="Q9" i="3" s="1"/>
  <c r="B61" i="2"/>
  <c r="N61" i="2"/>
  <c r="N11" i="3" s="1"/>
  <c r="Z61" i="2"/>
  <c r="K66" i="2"/>
  <c r="K17" i="3" s="1"/>
  <c r="W66" i="2"/>
  <c r="H71" i="2"/>
  <c r="T71" i="2"/>
  <c r="M7" i="3"/>
  <c r="M8" i="3"/>
  <c r="M10" i="3"/>
  <c r="B14" i="3"/>
  <c r="P14" i="3"/>
  <c r="C16" i="3"/>
  <c r="E18" i="3"/>
  <c r="G25" i="3"/>
  <c r="D32" i="2"/>
  <c r="P32" i="2"/>
  <c r="AB32" i="2"/>
  <c r="C40" i="2"/>
  <c r="O40" i="2"/>
  <c r="AA40" i="2"/>
  <c r="L46" i="2"/>
  <c r="X46" i="2"/>
  <c r="I51" i="2"/>
  <c r="U51" i="2"/>
  <c r="F56" i="2"/>
  <c r="R56" i="2"/>
  <c r="C61" i="2"/>
  <c r="O61" i="2"/>
  <c r="AA61" i="2"/>
  <c r="L66" i="2"/>
  <c r="X66" i="2"/>
  <c r="I71" i="2"/>
  <c r="U71" i="2"/>
  <c r="B7" i="3"/>
  <c r="B8" i="3"/>
  <c r="B9" i="3"/>
  <c r="B10" i="3"/>
  <c r="B11" i="3"/>
  <c r="C14" i="3"/>
  <c r="C44" i="1" s="1"/>
  <c r="C45" i="1" s="1"/>
  <c r="D16" i="3"/>
  <c r="C23" i="3"/>
  <c r="E32" i="2"/>
  <c r="Q32" i="2"/>
  <c r="D40" i="2"/>
  <c r="P40" i="2"/>
  <c r="AB40" i="2"/>
  <c r="M46" i="2"/>
  <c r="Y46" i="2"/>
  <c r="J51" i="2"/>
  <c r="J10" i="3" s="1"/>
  <c r="V51" i="2"/>
  <c r="G56" i="2"/>
  <c r="S56" i="2"/>
  <c r="D61" i="2"/>
  <c r="P61" i="2"/>
  <c r="C7" i="3"/>
  <c r="C8" i="3"/>
  <c r="C9" i="3"/>
  <c r="C10" i="3"/>
  <c r="D14" i="3"/>
  <c r="E16" i="3"/>
  <c r="F32" i="2"/>
  <c r="R32" i="2"/>
  <c r="E40" i="2"/>
  <c r="Q40" i="2"/>
  <c r="B46" i="2"/>
  <c r="B73" i="2" s="1"/>
  <c r="N46" i="2"/>
  <c r="Z46" i="2"/>
  <c r="K51" i="2"/>
  <c r="W51" i="2"/>
  <c r="E61" i="2"/>
  <c r="Q61" i="2"/>
  <c r="Q7" i="3" s="1"/>
  <c r="B66" i="2"/>
  <c r="D7" i="3"/>
  <c r="D8" i="3"/>
  <c r="D9" i="3"/>
  <c r="D10" i="3"/>
  <c r="C21" i="3"/>
  <c r="C49" i="1" s="1"/>
  <c r="C50" i="1" s="1"/>
  <c r="F40" i="2"/>
  <c r="R40" i="2"/>
  <c r="C46" i="2"/>
  <c r="O46" i="2"/>
  <c r="AA46" i="2"/>
  <c r="L51" i="2"/>
  <c r="X51" i="2"/>
  <c r="C66" i="2"/>
  <c r="D44" i="1" l="1"/>
  <c r="D45" i="1" s="1"/>
  <c r="P44" i="1"/>
  <c r="P45" i="1" s="1"/>
  <c r="B44" i="1"/>
  <c r="B45" i="1" s="1"/>
  <c r="Z73" i="2"/>
  <c r="I73" i="2"/>
  <c r="G32" i="2"/>
  <c r="AA73" i="2"/>
  <c r="O73" i="2"/>
  <c r="L15" i="3"/>
  <c r="L17" i="3"/>
  <c r="L14" i="3"/>
  <c r="L16" i="3"/>
  <c r="L18" i="3"/>
  <c r="L14" i="1"/>
  <c r="L15" i="1" s="1"/>
  <c r="L33" i="1" s="1"/>
  <c r="C21" i="4" s="1"/>
  <c r="R73" i="2"/>
  <c r="R11" i="3"/>
  <c r="R8" i="3"/>
  <c r="R7" i="3"/>
  <c r="R39" i="1" s="1"/>
  <c r="R40" i="1" s="1"/>
  <c r="E7" i="3"/>
  <c r="E73" i="2"/>
  <c r="D73" i="2"/>
  <c r="I11" i="3"/>
  <c r="I8" i="3"/>
  <c r="I7" i="3"/>
  <c r="I39" i="1" s="1"/>
  <c r="I40" i="1" s="1"/>
  <c r="R14" i="3"/>
  <c r="R16" i="3"/>
  <c r="R18" i="3"/>
  <c r="R15" i="3"/>
  <c r="R17" i="3"/>
  <c r="R14" i="1"/>
  <c r="R15" i="1" s="1"/>
  <c r="R33" i="1" s="1"/>
  <c r="C11" i="4" s="1"/>
  <c r="B39" i="1"/>
  <c r="B40" i="1" s="1"/>
  <c r="B57" i="1" s="1"/>
  <c r="F73" i="2"/>
  <c r="T11" i="3"/>
  <c r="T10" i="3"/>
  <c r="T9" i="3"/>
  <c r="T8" i="3"/>
  <c r="T7" i="3"/>
  <c r="T14" i="1"/>
  <c r="T15" i="1" s="1"/>
  <c r="T33" i="1" s="1"/>
  <c r="C8" i="4" s="1"/>
  <c r="S11" i="3"/>
  <c r="S10" i="3"/>
  <c r="S9" i="3"/>
  <c r="S8" i="3"/>
  <c r="S7" i="3"/>
  <c r="S14" i="1"/>
  <c r="S15" i="1" s="1"/>
  <c r="S33" i="1" s="1"/>
  <c r="C15" i="4" s="1"/>
  <c r="W16" i="3"/>
  <c r="W18" i="3"/>
  <c r="W14" i="1"/>
  <c r="W15" i="1" s="1"/>
  <c r="W33" i="1" s="1"/>
  <c r="C31" i="4" s="1"/>
  <c r="W15" i="3"/>
  <c r="W17" i="3"/>
  <c r="W14" i="3"/>
  <c r="N9" i="3"/>
  <c r="N73" i="2"/>
  <c r="N26" i="1"/>
  <c r="N27" i="1" s="1"/>
  <c r="G49" i="1"/>
  <c r="G50" i="1" s="1"/>
  <c r="AB73" i="2"/>
  <c r="Q10" i="3"/>
  <c r="Q39" i="1" s="1"/>
  <c r="Q40" i="1" s="1"/>
  <c r="Q73" i="2"/>
  <c r="E11" i="3"/>
  <c r="E10" i="3"/>
  <c r="E9" i="3"/>
  <c r="E8" i="3"/>
  <c r="F14" i="3"/>
  <c r="F16" i="3"/>
  <c r="F18" i="3"/>
  <c r="F15" i="3"/>
  <c r="F17" i="3"/>
  <c r="F9" i="3"/>
  <c r="F14" i="1"/>
  <c r="F15" i="1" s="1"/>
  <c r="F33" i="1" s="1"/>
  <c r="C29" i="4" s="1"/>
  <c r="D39" i="1"/>
  <c r="D40" i="1" s="1"/>
  <c r="D57" i="1" s="1"/>
  <c r="P25" i="3"/>
  <c r="P22" i="3"/>
  <c r="P24" i="3"/>
  <c r="P21" i="3"/>
  <c r="P23" i="3"/>
  <c r="P14" i="1"/>
  <c r="P15" i="1" s="1"/>
  <c r="P33" i="1" s="1"/>
  <c r="C19" i="4" s="1"/>
  <c r="L73" i="2"/>
  <c r="U14" i="3"/>
  <c r="U16" i="3"/>
  <c r="U18" i="3"/>
  <c r="U14" i="1"/>
  <c r="U15" i="1" s="1"/>
  <c r="U33" i="1" s="1"/>
  <c r="C9" i="4" s="1"/>
  <c r="U15" i="3"/>
  <c r="U9" i="3"/>
  <c r="U17" i="3"/>
  <c r="H11" i="3"/>
  <c r="H10" i="3"/>
  <c r="H9" i="3"/>
  <c r="H8" i="3"/>
  <c r="H7" i="3"/>
  <c r="G16" i="3"/>
  <c r="G18" i="3"/>
  <c r="G15" i="3"/>
  <c r="G17" i="3"/>
  <c r="G14" i="3"/>
  <c r="G14" i="1"/>
  <c r="G15" i="1" s="1"/>
  <c r="G33" i="1" s="1"/>
  <c r="C10" i="4" s="1"/>
  <c r="V14" i="3"/>
  <c r="V16" i="3"/>
  <c r="V18" i="3"/>
  <c r="V15" i="3"/>
  <c r="V17" i="3"/>
  <c r="V14" i="1"/>
  <c r="V15" i="1" s="1"/>
  <c r="V33" i="1" s="1"/>
  <c r="C25" i="4" s="1"/>
  <c r="K23" i="3"/>
  <c r="K25" i="3"/>
  <c r="K14" i="1"/>
  <c r="K15" i="1" s="1"/>
  <c r="K33" i="1" s="1"/>
  <c r="C12" i="4" s="1"/>
  <c r="K22" i="3"/>
  <c r="K24" i="3"/>
  <c r="K21" i="3"/>
  <c r="M9" i="3"/>
  <c r="M73" i="2"/>
  <c r="V10" i="3"/>
  <c r="V8" i="3"/>
  <c r="V39" i="1" s="1"/>
  <c r="V40" i="1" s="1"/>
  <c r="V73" i="2"/>
  <c r="L10" i="3"/>
  <c r="L9" i="3"/>
  <c r="I18" i="3"/>
  <c r="I15" i="3"/>
  <c r="I14" i="1"/>
  <c r="I15" i="1" s="1"/>
  <c r="I33" i="1" s="1"/>
  <c r="C14" i="4" s="1"/>
  <c r="I17" i="3"/>
  <c r="I14" i="3"/>
  <c r="I16" i="3"/>
  <c r="G39" i="1"/>
  <c r="G40" i="1" s="1"/>
  <c r="P8" i="3"/>
  <c r="P7" i="3"/>
  <c r="P39" i="1" s="1"/>
  <c r="P40" i="1" s="1"/>
  <c r="P73" i="2"/>
  <c r="C39" i="1"/>
  <c r="C40" i="1" s="1"/>
  <c r="C57" i="1" s="1"/>
  <c r="O11" i="3"/>
  <c r="O10" i="3"/>
  <c r="O9" i="3"/>
  <c r="O8" i="3"/>
  <c r="O7" i="3"/>
  <c r="O14" i="1"/>
  <c r="O15" i="1" s="1"/>
  <c r="O33" i="1" s="1"/>
  <c r="C16" i="4" s="1"/>
  <c r="M39" i="1"/>
  <c r="M40" i="1" s="1"/>
  <c r="W9" i="3"/>
  <c r="W73" i="2"/>
  <c r="J18" i="3"/>
  <c r="J73" i="2"/>
  <c r="Q11" i="3"/>
  <c r="N10" i="3"/>
  <c r="N8" i="3"/>
  <c r="N7" i="3"/>
  <c r="F39" i="1"/>
  <c r="F40" i="1" s="1"/>
  <c r="Y73" i="2"/>
  <c r="C73" i="2"/>
  <c r="K11" i="3"/>
  <c r="K10" i="3"/>
  <c r="K9" i="3"/>
  <c r="K7" i="3"/>
  <c r="K14" i="3"/>
  <c r="K73" i="2"/>
  <c r="Y14" i="1"/>
  <c r="Y15" i="1" s="1"/>
  <c r="Y33" i="1" s="1"/>
  <c r="C22" i="4" s="1"/>
  <c r="Y10" i="3"/>
  <c r="Y9" i="3"/>
  <c r="Y8" i="3"/>
  <c r="Y7" i="3"/>
  <c r="Y11" i="3"/>
  <c r="U73" i="2"/>
  <c r="U11" i="3"/>
  <c r="J23" i="3"/>
  <c r="J25" i="3"/>
  <c r="J22" i="3"/>
  <c r="J24" i="3"/>
  <c r="J21" i="3"/>
  <c r="J14" i="1"/>
  <c r="J15" i="1" s="1"/>
  <c r="J33" i="1" s="1"/>
  <c r="C13" i="4" s="1"/>
  <c r="Q17" i="3"/>
  <c r="Q14" i="3"/>
  <c r="Q16" i="3"/>
  <c r="Q18" i="3"/>
  <c r="Q15" i="3"/>
  <c r="Q14" i="1"/>
  <c r="Q15" i="1" s="1"/>
  <c r="Q33" i="1" s="1"/>
  <c r="C26" i="4" s="1"/>
  <c r="X73" i="2"/>
  <c r="W7" i="3"/>
  <c r="W39" i="1" s="1"/>
  <c r="W40" i="1" s="1"/>
  <c r="T73" i="2"/>
  <c r="S73" i="2"/>
  <c r="Z10" i="3"/>
  <c r="Z9" i="3"/>
  <c r="Z8" i="3"/>
  <c r="Z7" i="3"/>
  <c r="Z11" i="3"/>
  <c r="Z14" i="1"/>
  <c r="Z15" i="1" s="1"/>
  <c r="Z33" i="1" s="1"/>
  <c r="C28" i="4" s="1"/>
  <c r="M15" i="3"/>
  <c r="M14" i="1"/>
  <c r="M15" i="1" s="1"/>
  <c r="M33" i="1" s="1"/>
  <c r="C20" i="4" s="1"/>
  <c r="M17" i="3"/>
  <c r="M14" i="3"/>
  <c r="M16" i="3"/>
  <c r="M18" i="3"/>
  <c r="K15" i="3"/>
  <c r="K18" i="3"/>
  <c r="N17" i="3"/>
  <c r="N14" i="3"/>
  <c r="N16" i="3"/>
  <c r="N18" i="3"/>
  <c r="N15" i="3"/>
  <c r="N14" i="1"/>
  <c r="N15" i="1" s="1"/>
  <c r="J15" i="3"/>
  <c r="J9" i="3"/>
  <c r="J14" i="3"/>
  <c r="H73" i="2"/>
  <c r="G73" i="2"/>
  <c r="K8" i="3"/>
  <c r="K16" i="3"/>
  <c r="J79" i="2"/>
  <c r="J11" i="3"/>
  <c r="J8" i="3"/>
  <c r="J39" i="1" s="1"/>
  <c r="J40" i="1" s="1"/>
  <c r="J16" i="3"/>
  <c r="U44" i="1" l="1"/>
  <c r="U45" i="1" s="1"/>
  <c r="L39" i="1"/>
  <c r="L40" i="1" s="1"/>
  <c r="K39" i="1"/>
  <c r="K40" i="1" s="1"/>
  <c r="W44" i="1"/>
  <c r="W45" i="1" s="1"/>
  <c r="W57" i="1" s="1"/>
  <c r="K44" i="1"/>
  <c r="K45" i="1" s="1"/>
  <c r="U39" i="1"/>
  <c r="U40" i="1" s="1"/>
  <c r="T39" i="1"/>
  <c r="T40" i="1" s="1"/>
  <c r="T57" i="1" s="1"/>
  <c r="R57" i="1"/>
  <c r="F44" i="1"/>
  <c r="F45" i="1" s="1"/>
  <c r="F57" i="1" s="1"/>
  <c r="N33" i="1"/>
  <c r="C24" i="4" s="1"/>
  <c r="R44" i="1"/>
  <c r="R45" i="1" s="1"/>
  <c r="N44" i="1"/>
  <c r="N45" i="1" s="1"/>
  <c r="Q44" i="1"/>
  <c r="Q45" i="1" s="1"/>
  <c r="Q57" i="1" s="1"/>
  <c r="O39" i="1"/>
  <c r="O40" i="1" s="1"/>
  <c r="O57" i="1" s="1"/>
  <c r="I44" i="1"/>
  <c r="I45" i="1" s="1"/>
  <c r="I57" i="1" s="1"/>
  <c r="V44" i="1"/>
  <c r="V45" i="1" s="1"/>
  <c r="V57" i="1" s="1"/>
  <c r="H39" i="1"/>
  <c r="H40" i="1" s="1"/>
  <c r="H57" i="1" s="1"/>
  <c r="H14" i="1"/>
  <c r="H15" i="1" s="1"/>
  <c r="H33" i="1" s="1"/>
  <c r="C17" i="4" s="1"/>
  <c r="Z39" i="1"/>
  <c r="Z40" i="1" s="1"/>
  <c r="Z57" i="1" s="1"/>
  <c r="Y39" i="1"/>
  <c r="Y40" i="1" s="1"/>
  <c r="Y57" i="1" s="1"/>
  <c r="K49" i="1"/>
  <c r="K50" i="1" s="1"/>
  <c r="K57" i="1" s="1"/>
  <c r="L44" i="1"/>
  <c r="L45" i="1" s="1"/>
  <c r="L57" i="1" s="1"/>
  <c r="P49" i="1"/>
  <c r="P50" i="1" s="1"/>
  <c r="P57" i="1" s="1"/>
  <c r="N39" i="1"/>
  <c r="N40" i="1" s="1"/>
  <c r="N57" i="1" s="1"/>
  <c r="G44" i="1"/>
  <c r="G45" i="1" s="1"/>
  <c r="D30" i="4"/>
  <c r="D71" i="1"/>
  <c r="E30" i="4" s="1"/>
  <c r="J49" i="1"/>
  <c r="J50" i="1" s="1"/>
  <c r="G57" i="1"/>
  <c r="J44" i="1"/>
  <c r="J45" i="1" s="1"/>
  <c r="S39" i="1"/>
  <c r="S40" i="1" s="1"/>
  <c r="S57" i="1" s="1"/>
  <c r="B71" i="1"/>
  <c r="E23" i="4" s="1"/>
  <c r="D23" i="4"/>
  <c r="T71" i="1"/>
  <c r="E8" i="4" s="1"/>
  <c r="D8" i="4"/>
  <c r="M44" i="1"/>
  <c r="M45" i="1" s="1"/>
  <c r="M57" i="1" s="1"/>
  <c r="D27" i="4"/>
  <c r="C71" i="1"/>
  <c r="E27" i="4" s="1"/>
  <c r="E39" i="1"/>
  <c r="E40" i="1" s="1"/>
  <c r="E57" i="1" s="1"/>
  <c r="D31" i="4" l="1"/>
  <c r="W71" i="1"/>
  <c r="E31" i="4" s="1"/>
  <c r="U57" i="1"/>
  <c r="J57" i="1"/>
  <c r="F71" i="1"/>
  <c r="E29" i="4" s="1"/>
  <c r="D29" i="4"/>
  <c r="D20" i="4"/>
  <c r="M71" i="1"/>
  <c r="E20" i="4" s="1"/>
  <c r="L71" i="1"/>
  <c r="E21" i="4" s="1"/>
  <c r="D21" i="4"/>
  <c r="J71" i="1"/>
  <c r="E13" i="4" s="1"/>
  <c r="D13" i="4"/>
  <c r="D25" i="4"/>
  <c r="V71" i="1"/>
  <c r="E25" i="4" s="1"/>
  <c r="D14" i="4"/>
  <c r="I71" i="1"/>
  <c r="E14" i="4" s="1"/>
  <c r="O71" i="1"/>
  <c r="E16" i="4" s="1"/>
  <c r="D16" i="4"/>
  <c r="H71" i="1"/>
  <c r="E17" i="4" s="1"/>
  <c r="D17" i="4"/>
  <c r="D19" i="4"/>
  <c r="P71" i="1"/>
  <c r="E19" i="4" s="1"/>
  <c r="Y71" i="1"/>
  <c r="E22" i="4" s="1"/>
  <c r="D22" i="4"/>
  <c r="G71" i="1"/>
  <c r="E10" i="4" s="1"/>
  <c r="D10" i="4"/>
  <c r="N71" i="1"/>
  <c r="E24" i="4" s="1"/>
  <c r="D24" i="4"/>
  <c r="Z71" i="1"/>
  <c r="E28" i="4" s="1"/>
  <c r="D28" i="4"/>
  <c r="Q71" i="1"/>
  <c r="E26" i="4" s="1"/>
  <c r="D26" i="4"/>
  <c r="E71" i="1"/>
  <c r="E18" i="4" s="1"/>
  <c r="D18" i="4"/>
  <c r="D11" i="4"/>
  <c r="R71" i="1"/>
  <c r="E11" i="4" s="1"/>
  <c r="D12" i="4"/>
  <c r="K71" i="1"/>
  <c r="E12" i="4" s="1"/>
  <c r="S71" i="1"/>
  <c r="E15" i="4" s="1"/>
  <c r="D15" i="4"/>
  <c r="D9" i="4" l="1"/>
  <c r="U71" i="1"/>
  <c r="E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61" authorId="0" shapeId="0" xr:uid="{00000000-0006-0000-0000-000001000000}">
      <text>
        <r>
          <rPr>
            <sz val="10"/>
            <color rgb="FF000000"/>
            <rFont val="Arial"/>
          </rPr>
          <t>Microsoft Office User:
1 Life</t>
        </r>
      </text>
    </comment>
    <comment ref="R61" authorId="0" shapeId="0" xr:uid="{00000000-0006-0000-0000-000002000000}">
      <text>
        <r>
          <rPr>
            <sz val="10"/>
            <color rgb="FF000000"/>
            <rFont val="Arial"/>
          </rPr>
          <t xml:space="preserve">Microsoft Office User:
1 Life
</t>
        </r>
      </text>
    </comment>
    <comment ref="S61" authorId="0" shapeId="0" xr:uid="{00000000-0006-0000-0000-000003000000}">
      <text>
        <r>
          <rPr>
            <sz val="10"/>
            <color rgb="FF000000"/>
            <rFont val="Arial"/>
          </rPr>
          <t xml:space="preserve">Microsoft Office User:
1 Life
</t>
        </r>
      </text>
    </comment>
    <comment ref="V61" authorId="0" shapeId="0" xr:uid="{00000000-0006-0000-0000-000004000000}">
      <text>
        <r>
          <rPr>
            <sz val="10"/>
            <color rgb="FF000000"/>
            <rFont val="Arial"/>
          </rPr>
          <t xml:space="preserve">Microsoft Office User:
This is not a set amount of coins but the average awarded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8" authorId="0" shapeId="0" xr:uid="{00000000-0006-0000-0200-000001000000}">
      <text>
        <r>
          <rPr>
            <sz val="10"/>
            <color rgb="FF000000"/>
            <rFont val="Arial"/>
          </rPr>
          <t>assuming 2.5 mins per level of play 15 min of unlimited bombs
	-Coreen Savage</t>
        </r>
      </text>
    </comment>
  </commentList>
</comments>
</file>

<file path=xl/sharedStrings.xml><?xml version="1.0" encoding="utf-8"?>
<sst xmlns="http://schemas.openxmlformats.org/spreadsheetml/2006/main" count="1497" uniqueCount="298">
  <si>
    <t xml:space="preserve"> </t>
  </si>
  <si>
    <t>Currency Conversion</t>
  </si>
  <si>
    <t>This tab explains how the currencies are converted to a dollar value</t>
  </si>
  <si>
    <t>LIQUID AND GRIT'S ECONOMY SPREADSHEET</t>
  </si>
  <si>
    <t>This spreadsheet includes the economy analysis for many of the top Puzzle Apps. All changes highlighted in blue</t>
  </si>
  <si>
    <t>INPUTS</t>
  </si>
  <si>
    <t>The amount players receive from each retention bonus collection. This is later averaged in the Econony tab</t>
  </si>
  <si>
    <t>DAILY INFLOW OF CURRENCY, ENERGY (RAW NUMBERS)</t>
  </si>
  <si>
    <t>Category</t>
  </si>
  <si>
    <t>Number</t>
  </si>
  <si>
    <t>Notes</t>
  </si>
  <si>
    <t>Game</t>
  </si>
  <si>
    <t>CURRENCY CONVERSIONS</t>
  </si>
  <si>
    <t>Solitaire Grand Harvest</t>
  </si>
  <si>
    <t>Solitaire TriPeaks</t>
  </si>
  <si>
    <t>Destination Solitaire</t>
  </si>
  <si>
    <t>​​Fairway Solitaire</t>
  </si>
  <si>
    <t>​​Fairway Solitaire Blast</t>
  </si>
  <si>
    <t>Best Fiends</t>
  </si>
  <si>
    <t>Blossom Blast</t>
  </si>
  <si>
    <t>Candy Crush Jelly</t>
  </si>
  <si>
    <t>Candy Crush Saga</t>
  </si>
  <si>
    <t>Candy Crush Soda</t>
  </si>
  <si>
    <t xml:space="preserve">Cookie Jam </t>
  </si>
  <si>
    <t>Cookie Jam Blast</t>
  </si>
  <si>
    <t>WOZ Magic Match</t>
  </si>
  <si>
    <t>Farm Heroes Super</t>
  </si>
  <si>
    <t>Fishdom</t>
  </si>
  <si>
    <t>Gardenscapes</t>
  </si>
  <si>
    <t>Genies &amp; Gems</t>
  </si>
  <si>
    <t>Sugar Smash</t>
  </si>
  <si>
    <t>Farm Heroes</t>
  </si>
  <si>
    <t>Cradle of Empires</t>
  </si>
  <si>
    <t>Homescapes</t>
  </si>
  <si>
    <t>Matchington Mansion</t>
  </si>
  <si>
    <t>Dragon Ball Z</t>
  </si>
  <si>
    <t>Home Design Makeover</t>
  </si>
  <si>
    <t>Diamond Diaries Saga</t>
  </si>
  <si>
    <t>App Name</t>
  </si>
  <si>
    <t>Hours players can play</t>
  </si>
  <si>
    <t>Primary Currency</t>
  </si>
  <si>
    <t>Primary bonus</t>
  </si>
  <si>
    <t>Coins</t>
  </si>
  <si>
    <t>Daily Bonus</t>
  </si>
  <si>
    <t>Daily Streak</t>
  </si>
  <si>
    <t>Daily Coin Bonus</t>
  </si>
  <si>
    <t>Daily Gift</t>
  </si>
  <si>
    <t>Daily Reward *w/challenge completion</t>
  </si>
  <si>
    <t>Lives</t>
  </si>
  <si>
    <t>Daily Bonus w/Revive</t>
  </si>
  <si>
    <t>Treat Calendar</t>
  </si>
  <si>
    <t>Gumball Goodies</t>
  </si>
  <si>
    <t>Daily Spinner</t>
  </si>
  <si>
    <t>Daily Wheel</t>
  </si>
  <si>
    <t>Daily Pick'em</t>
  </si>
  <si>
    <t>Daily Bonus Wheel</t>
  </si>
  <si>
    <t>Golf Bucks</t>
  </si>
  <si>
    <t>Wheel of Fortune</t>
  </si>
  <si>
    <t>Tokens</t>
  </si>
  <si>
    <t>Diamonds</t>
  </si>
  <si>
    <t>Daily Chest</t>
  </si>
  <si>
    <t>Gold Bars</t>
  </si>
  <si>
    <t>Login Bonus</t>
  </si>
  <si>
    <t>Gems</t>
  </si>
  <si>
    <t>Crystals</t>
  </si>
  <si>
    <t>Dragon Stone</t>
  </si>
  <si>
    <t>How many hours in a day you assume a player may collect bonuses</t>
  </si>
  <si>
    <t>Watch-to-earns collected / day</t>
  </si>
  <si>
    <t xml:space="preserve">Amount of currency (non-sale) </t>
  </si>
  <si>
    <t>How many times a player may collect a W2E/day</t>
  </si>
  <si>
    <t>Cost of currency (~$1)</t>
  </si>
  <si>
    <t>THE VALUE NEW USERS RECEIVE</t>
  </si>
  <si>
    <t>Energy</t>
  </si>
  <si>
    <t>Cost of a unit of currency</t>
  </si>
  <si>
    <t>Starting Balances</t>
  </si>
  <si>
    <t>20000 Coins</t>
  </si>
  <si>
    <t>12500 Coins</t>
  </si>
  <si>
    <t>10,000 coins</t>
  </si>
  <si>
    <t>10000 golf bucks, 1 midas club, 1 full bag clubs</t>
  </si>
  <si>
    <t xml:space="preserve">5 Lives </t>
  </si>
  <si>
    <t>5 lives</t>
  </si>
  <si>
    <t>5 lives + 50 gold</t>
  </si>
  <si>
    <t>Amount of currency per $</t>
  </si>
  <si>
    <t xml:space="preserve">5 lives </t>
  </si>
  <si>
    <t>5 lives + 50 coins</t>
  </si>
  <si>
    <t>5 lives + 35 coins + Star Bag</t>
  </si>
  <si>
    <t>5 lives + 50 gold bars + 200 coins</t>
  </si>
  <si>
    <t>5 lives + 800 coins + 40 gems</t>
  </si>
  <si>
    <t>5 lives + 1000 coins</t>
  </si>
  <si>
    <t>5 lives + 90 coins</t>
  </si>
  <si>
    <t xml:space="preserve">5 lives + 50 Gold bars + 2000 Magic Beans  </t>
  </si>
  <si>
    <t xml:space="preserve">10 energy + 5 crystals +1000 coins </t>
  </si>
  <si>
    <t>5 Lives + 1000 coins</t>
  </si>
  <si>
    <t>5 Lives + 500 coins</t>
  </si>
  <si>
    <t xml:space="preserve">20 Stamina + 5 Dragon Stone + 4 Cards + 5K Zeni Coins </t>
  </si>
  <si>
    <t>5 energy + 200 gems + 1000 coins</t>
  </si>
  <si>
    <t>Stamina</t>
  </si>
  <si>
    <t>Energy/Lives</t>
  </si>
  <si>
    <t>Secondary Currency</t>
  </si>
  <si>
    <t>N/A</t>
  </si>
  <si>
    <t>Midas Clubs (wild)</t>
  </si>
  <si>
    <t>Magic Beans</t>
  </si>
  <si>
    <t>Cards</t>
  </si>
  <si>
    <t xml:space="preserve">Amount of currency </t>
  </si>
  <si>
    <t>Cost of currency (in terms of $ or primary)</t>
  </si>
  <si>
    <t>Value of a life</t>
  </si>
  <si>
    <t>Cost each</t>
  </si>
  <si>
    <t>Other currencies</t>
  </si>
  <si>
    <t>Erasers</t>
  </si>
  <si>
    <t>Yellow Meteormite</t>
  </si>
  <si>
    <t>Energy - Live Ops</t>
  </si>
  <si>
    <t>Materials</t>
  </si>
  <si>
    <t>Zeni Coins</t>
  </si>
  <si>
    <t>Cost of currency (in terms of primary)</t>
  </si>
  <si>
    <t>Total value of lives</t>
  </si>
  <si>
    <t>Dragon Stones</t>
  </si>
  <si>
    <t>Primary currency</t>
  </si>
  <si>
    <t>Blue Metermite</t>
  </si>
  <si>
    <t>Food</t>
  </si>
  <si>
    <t>Trade Points</t>
  </si>
  <si>
    <t>Value of currency</t>
  </si>
  <si>
    <t>Keys</t>
  </si>
  <si>
    <t>Total value of Primary currency</t>
  </si>
  <si>
    <t>Secondary currency</t>
  </si>
  <si>
    <t>Avg cost of currencies (less lives, energy)</t>
  </si>
  <si>
    <t>Total value of Secondary currency</t>
  </si>
  <si>
    <t>Secondary bonus</t>
  </si>
  <si>
    <t>Harvest L5</t>
  </si>
  <si>
    <t>Travel Bonus L2</t>
  </si>
  <si>
    <t>Mini Game L10</t>
  </si>
  <si>
    <t>Feeding Bonus</t>
  </si>
  <si>
    <t xml:space="preserve">Energy </t>
  </si>
  <si>
    <t>Other currency</t>
  </si>
  <si>
    <t>CONVERSION OF LIFE/ENERGY</t>
  </si>
  <si>
    <t>Total value of Other currency</t>
  </si>
  <si>
    <t>Lives/Energy</t>
  </si>
  <si>
    <t>Total value of starting balance</t>
  </si>
  <si>
    <t>CONVERSION OF BOOSTS</t>
  </si>
  <si>
    <t>THE VALUE NEW PLAYERS RECEIVE DAILY</t>
  </si>
  <si>
    <t>Boost 1</t>
  </si>
  <si>
    <t>Wild *average</t>
  </si>
  <si>
    <t xml:space="preserve">Tertiary bonus </t>
  </si>
  <si>
    <t>Daily Club Bonus L X</t>
  </si>
  <si>
    <t>Bonus Wheel</t>
  </si>
  <si>
    <t>Add Cards *average</t>
  </si>
  <si>
    <t>5 Cards</t>
  </si>
  <si>
    <t>Previews</t>
  </si>
  <si>
    <t>Shuffle</t>
  </si>
  <si>
    <t>Shovel</t>
  </si>
  <si>
    <t>Lollipop</t>
  </si>
  <si>
    <t>Lollipop Hammer</t>
  </si>
  <si>
    <t>Wooden Spoon</t>
  </si>
  <si>
    <t>Axe</t>
  </si>
  <si>
    <t>Watering Can</t>
  </si>
  <si>
    <t>Bomb</t>
  </si>
  <si>
    <t>Gilded Butterfly</t>
  </si>
  <si>
    <t>Rainbow Drop</t>
  </si>
  <si>
    <t>Magic Shovel</t>
  </si>
  <si>
    <t>Hammer</t>
  </si>
  <si>
    <t>Silver Spoon</t>
  </si>
  <si>
    <t>Super Power Up</t>
  </si>
  <si>
    <t>Cross Blast</t>
  </si>
  <si>
    <t>Birds</t>
  </si>
  <si>
    <t xml:space="preserve">Amount </t>
  </si>
  <si>
    <t>Cost (in terms of primary)</t>
  </si>
  <si>
    <t>Boost 1 cost of each</t>
  </si>
  <si>
    <t xml:space="preserve">Primary bonuses potential / day </t>
  </si>
  <si>
    <t>Other bonus</t>
  </si>
  <si>
    <t>Free Coins</t>
  </si>
  <si>
    <t>Collected / day (based on input above)</t>
  </si>
  <si>
    <t>Boost 2</t>
  </si>
  <si>
    <t>Redo *average</t>
  </si>
  <si>
    <t>Extra Time</t>
  </si>
  <si>
    <t>Mulligan (redo)</t>
  </si>
  <si>
    <t>Jelly Fish</t>
  </si>
  <si>
    <t>Rolling Pin</t>
  </si>
  <si>
    <t>2 Moves</t>
  </si>
  <si>
    <t>Gardening Glove</t>
  </si>
  <si>
    <t xml:space="preserve">Dynomite &amp; Lightning </t>
  </si>
  <si>
    <t>Two Bombs</t>
  </si>
  <si>
    <t>Gilded Cross</t>
  </si>
  <si>
    <t>5 Moves</t>
  </si>
  <si>
    <t>Tractor</t>
  </si>
  <si>
    <t>Mixer</t>
  </si>
  <si>
    <t>Bomb + Rocket</t>
  </si>
  <si>
    <t>Firecrackers</t>
  </si>
  <si>
    <t>Rainbow Roller</t>
  </si>
  <si>
    <t>Color blast</t>
  </si>
  <si>
    <t>B2 Cost each</t>
  </si>
  <si>
    <t>Value per collection</t>
  </si>
  <si>
    <t>Boost 3</t>
  </si>
  <si>
    <t>Shark Hook</t>
  </si>
  <si>
    <t>Score Multiplier</t>
  </si>
  <si>
    <t>Bullseye</t>
  </si>
  <si>
    <t>Color Palette</t>
  </si>
  <si>
    <t>Color Bomb</t>
  </si>
  <si>
    <t>Pastery Bag</t>
  </si>
  <si>
    <t>Lightning</t>
  </si>
  <si>
    <t>Rainbow Blast</t>
  </si>
  <si>
    <t>Gilded Rainbow</t>
  </si>
  <si>
    <t>Pinata</t>
  </si>
  <si>
    <t>Bonus Rewarder</t>
  </si>
  <si>
    <t>Rainbow Ball</t>
  </si>
  <si>
    <t>Big Firecracker</t>
  </si>
  <si>
    <t>Blasts</t>
  </si>
  <si>
    <t>B3 Cost each</t>
  </si>
  <si>
    <t>Total value of Primary bonus / period</t>
  </si>
  <si>
    <t xml:space="preserve">Secondary bonus potential / day </t>
  </si>
  <si>
    <t>Boost 4</t>
  </si>
  <si>
    <t>Trap Torch</t>
  </si>
  <si>
    <t>Joker (wild)</t>
  </si>
  <si>
    <t>Coloring Candy</t>
  </si>
  <si>
    <t>Free Switch</t>
  </si>
  <si>
    <t>5 moves</t>
  </si>
  <si>
    <t>Clear Row</t>
  </si>
  <si>
    <t>Not Unlocked</t>
  </si>
  <si>
    <t>Rainbow Blast &amp; Dynamite</t>
  </si>
  <si>
    <t>Maraca</t>
  </si>
  <si>
    <t>Remove Type</t>
  </si>
  <si>
    <t>Eye of Ra</t>
  </si>
  <si>
    <t>Double Planes</t>
  </si>
  <si>
    <t>Rainbow</t>
  </si>
  <si>
    <t>B4 Cost each</t>
  </si>
  <si>
    <t>Boost 5</t>
  </si>
  <si>
    <t>Streak Doubler</t>
  </si>
  <si>
    <t>Lightning Bolt</t>
  </si>
  <si>
    <t>Total value of Secondary bonus / period</t>
  </si>
  <si>
    <t>Flip Side</t>
  </si>
  <si>
    <t>Striped Lollipop</t>
  </si>
  <si>
    <t>Coconut Wheel</t>
  </si>
  <si>
    <t>Rainbow Cake</t>
  </si>
  <si>
    <t>Magic Beams</t>
  </si>
  <si>
    <t>Swapper</t>
  </si>
  <si>
    <t>Chuy Charge</t>
  </si>
  <si>
    <t>Turbo Tractor</t>
  </si>
  <si>
    <t>Chariot</t>
  </si>
  <si>
    <t>B5 Cost each</t>
  </si>
  <si>
    <t>Tertiary bonus potential / day</t>
  </si>
  <si>
    <t>Boost 6</t>
  </si>
  <si>
    <t>Free play</t>
  </si>
  <si>
    <t>Bag of clubs</t>
  </si>
  <si>
    <t>Blastalizer</t>
  </si>
  <si>
    <t>Wrapped Lollipop</t>
  </si>
  <si>
    <t>Wrapped Candy</t>
  </si>
  <si>
    <t>Striped Lollipop Hammer</t>
  </si>
  <si>
    <t>Crystal Ball</t>
  </si>
  <si>
    <t>Firework</t>
  </si>
  <si>
    <t>B6 Cost each</t>
  </si>
  <si>
    <t>Other bonus potential / day</t>
  </si>
  <si>
    <t>Average cost of boosts</t>
  </si>
  <si>
    <t>Conversion notes</t>
  </si>
  <si>
    <t>Boost cost increase with level</t>
  </si>
  <si>
    <t>Lives purchased w/secondary currency of 100 Gold Bars (50 GB= $5 ) and primary currency of 1000 Diamonds = $5 so conversion lives in terms of primary currency is 2000  cost</t>
  </si>
  <si>
    <t>2hrs unlimited items won using 5x for estimate based on # of lives available (assumption no unlimited free lives)</t>
  </si>
  <si>
    <t>assumption caculated value of 2 moves based on 5 move price - Secondary currency can not be purchased/converted and is only awarded to puchase collection items</t>
  </si>
  <si>
    <t>Secondary currency can not be purchased/converted and is only awarded for level completion and bonuses to puchase collection items</t>
  </si>
  <si>
    <t>Daily bonus jackpot with 3hs unlimited lives caculated as 5 lives</t>
  </si>
  <si>
    <t>Watch to earn also for 1 booster at some times</t>
  </si>
  <si>
    <t>Live ops uses Energy instead of game play lives - players start with 5 just like lives and can purcahse additional - Amount of purchase is same cost of lives</t>
  </si>
  <si>
    <t xml:space="preserve">Energy useage/play cost variable to puzzle area leveling so 1 point is NOT 1 play </t>
  </si>
  <si>
    <t>No daily bonus or bonus other than lives over time - watch to earn decreases each occurance - getting more information</t>
  </si>
  <si>
    <t>Starting balance after tutorial completed, retention bonus and store does not appear to change with player level</t>
  </si>
  <si>
    <t>3 Boosts unlock at L14</t>
  </si>
  <si>
    <t>Level 3-4: Birds</t>
  </si>
  <si>
    <t>Level 13: Color blast</t>
  </si>
  <si>
    <t>Level 14: Blast</t>
  </si>
  <si>
    <t>Level 16: Hammer</t>
  </si>
  <si>
    <t>Total value of Other bonus / period</t>
  </si>
  <si>
    <t>Total value players received daily</t>
  </si>
  <si>
    <t>WATCH TO EARN PAYOUT</t>
  </si>
  <si>
    <t>Currency awarded</t>
  </si>
  <si>
    <t>Value of W2E</t>
  </si>
  <si>
    <t>Potential collections per day</t>
  </si>
  <si>
    <t>Total value of W2E / day</t>
  </si>
  <si>
    <t>Total value players received daily (including W2E)</t>
  </si>
  <si>
    <t>Second W2E to pick'em mini game average award is 1991 coins (20 collections)</t>
  </si>
  <si>
    <t>Second Watch to earn for  1 Midas Club (worth $1.00)</t>
  </si>
  <si>
    <t xml:space="preserve">Graph Input Data </t>
  </si>
  <si>
    <t>These numbers are pulled fro the first three tabs and placed here for organization purposes</t>
  </si>
  <si>
    <t>New User Balance</t>
  </si>
  <si>
    <t>Daily Value (less W2E)</t>
  </si>
  <si>
    <t>Daily Value (w/W2E)</t>
  </si>
  <si>
    <t>Conversion</t>
  </si>
  <si>
    <t>Example of how we convert currency (Best Fiends example)</t>
  </si>
  <si>
    <t>Dollars</t>
  </si>
  <si>
    <t>=</t>
  </si>
  <si>
    <r>
      <rPr>
        <sz val="24"/>
        <rFont val="TT Norms Regular"/>
      </rPr>
      <t xml:space="preserve"> </t>
    </r>
    <r>
      <rPr>
        <b/>
        <sz val="24"/>
        <rFont val="TT Norms Regular"/>
      </rPr>
      <t>Average amount paid out per time for each retention mechanic</t>
    </r>
  </si>
  <si>
    <t>All the raw data is on the "Raw Data" tab. This is where you can see how we got the average payout of a Faucet</t>
  </si>
  <si>
    <t>Input Data Definitions</t>
  </si>
  <si>
    <t>Explanations of the outputs and the inputs to the economy teardowns</t>
  </si>
  <si>
    <r>
      <t>Daily Free Value:</t>
    </r>
    <r>
      <rPr>
        <sz val="12"/>
        <color rgb="FF222222"/>
        <rFont val="TT Norms Regular"/>
      </rPr>
      <t> The amount of value a </t>
    </r>
    <r>
      <rPr>
        <i/>
        <sz val="12"/>
        <color rgb="FF222222"/>
        <rFont val="TT Norms Regular"/>
      </rPr>
      <t>new </t>
    </r>
    <r>
      <rPr>
        <sz val="12"/>
        <color rgb="FF222222"/>
        <rFont val="TT Norms Regular"/>
      </rPr>
      <t>player receives daily from all the free faucet features assuming x amount of hours played/collected. X is adjustable in the "Outputs" tab cell C5</t>
    </r>
  </si>
  <si>
    <r>
      <t>Faucets</t>
    </r>
    <r>
      <rPr>
        <sz val="12"/>
        <color rgb="FF222222"/>
        <rFont val="TT Norms Regular"/>
      </rPr>
      <t> are features like the COLLECT free bonus in House of Fun that give free currency to players</t>
    </r>
  </si>
  <si>
    <r>
      <t>Value</t>
    </r>
    <r>
      <rPr>
        <sz val="12"/>
        <color rgb="FF222222"/>
        <rFont val="TT Norms Regular"/>
      </rPr>
      <t> is determined by taking the currency given to players and converting it to a dollar amount using the $5 non-sale package on the buy page (or closest package to $5)</t>
    </r>
  </si>
  <si>
    <r>
      <t>Default Bet Tuning:</t>
    </r>
    <r>
      <rPr>
        <sz val="12"/>
        <color rgb="FF222222"/>
        <rFont val="TT Norms Regular"/>
      </rPr>
      <t> Is the average number of spins a new player receives if they only bet at the default bet with the free value given upon download. The equation is: (New User Balance) / (Cost of the Default Bet) / (90% RTP) </t>
    </r>
  </si>
  <si>
    <r>
      <t>Minimum Bet Tuning:</t>
    </r>
    <r>
      <rPr>
        <sz val="12"/>
        <color rgb="FF222222"/>
        <rFont val="TT Norms Regular"/>
      </rPr>
      <t> The same as the Default Bet Tuning only with the (Cost of the Minimum Bet) replacing the (Cost of the Default Bet)</t>
    </r>
  </si>
  <si>
    <r>
      <t>Currency Conversion:</t>
    </r>
    <r>
      <rPr>
        <sz val="12"/>
        <color rgb="FF222222"/>
        <rFont val="TT Norms Regular"/>
      </rPr>
      <t> Simply the amount of in-game currency a player receives for $1 spent on the buy page</t>
    </r>
  </si>
  <si>
    <r>
      <t>New User Balance:</t>
    </r>
    <r>
      <rPr>
        <sz val="12"/>
        <color rgb="FF222222"/>
        <rFont val="TT Norms Regular"/>
      </rPr>
      <t> The amount of value a new player receives to play the game after the tutorial. You can find this number and their inputs on the "Inputs" tab Row 5 </t>
    </r>
    <r>
      <rPr>
        <i/>
        <sz val="12"/>
        <color rgb="FF222222"/>
        <rFont val="TT Norms Regular"/>
      </rPr>
      <t>Starting Balance Explained</t>
    </r>
  </si>
  <si>
    <t>All the calculations are on the "Inputs" tab (including the equations)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</si>
</sst>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.0000"/>
    <numFmt numFmtId="166" formatCode="&quot;$&quot;#,##0.000"/>
    <numFmt numFmtId="167" formatCode="#,##0.0"/>
    <numFmt numFmtId="168" formatCode="0.0"/>
  </numFmts>
  <fonts count="41">
    <font>
      <sz val="10"/>
      <color rgb="FF000000"/>
      <name val="Arial"/>
    </font>
    <font>
      <b/>
      <i/>
      <sz val="12"/>
      <color rgb="FFFFFFFF"/>
      <name val="Montserrat"/>
    </font>
    <font>
      <sz val="10"/>
      <color rgb="FF20304F"/>
      <name val="Montserrat"/>
    </font>
    <font>
      <b/>
      <sz val="12"/>
      <color rgb="FFFFFFFF"/>
      <name val="Montserrat"/>
    </font>
    <font>
      <i/>
      <sz val="10"/>
      <color rgb="FF20304F"/>
      <name val="Montserrat"/>
    </font>
    <font>
      <b/>
      <i/>
      <sz val="30"/>
      <color rgb="FF20304F"/>
      <name val="Montserrat"/>
    </font>
    <font>
      <i/>
      <sz val="30"/>
      <color rgb="FF20304F"/>
      <name val="Montserrat"/>
    </font>
    <font>
      <sz val="10"/>
      <name val="Montserrat"/>
    </font>
    <font>
      <sz val="10"/>
      <color rgb="FFFFFFFF"/>
      <name val="Montserrat"/>
    </font>
    <font>
      <i/>
      <sz val="10"/>
      <color rgb="FFFFFFFF"/>
      <name val="Montserrat"/>
    </font>
    <font>
      <b/>
      <i/>
      <sz val="36"/>
      <color rgb="FF20304F"/>
      <name val="TT Norms Regular"/>
    </font>
    <font>
      <i/>
      <sz val="36"/>
      <color rgb="FF20304F"/>
      <name val="TT Norms Regular"/>
    </font>
    <font>
      <i/>
      <sz val="19"/>
      <color rgb="FF20304F"/>
      <name val="TT Norms Regular"/>
    </font>
    <font>
      <sz val="10"/>
      <color rgb="FF000000"/>
      <name val="TT Norms Regular"/>
    </font>
    <font>
      <b/>
      <i/>
      <sz val="12"/>
      <color rgb="FFFFFFFF"/>
      <name val="TT Norms Regular"/>
    </font>
    <font>
      <b/>
      <sz val="12"/>
      <color rgb="FFFFFFFF"/>
      <name val="TT Norms Regular"/>
    </font>
    <font>
      <b/>
      <sz val="14"/>
      <color rgb="FF62C3FF"/>
      <name val="TT Norms Regular"/>
    </font>
    <font>
      <sz val="14"/>
      <color rgb="FF62C3FF"/>
      <name val="TT Norms Regular"/>
    </font>
    <font>
      <b/>
      <sz val="11"/>
      <color rgb="FF20304F"/>
      <name val="TT Norms Regular"/>
    </font>
    <font>
      <sz val="10"/>
      <color rgb="FF20304F"/>
      <name val="TT Norms Regular"/>
    </font>
    <font>
      <b/>
      <sz val="10"/>
      <color rgb="FF20304F"/>
      <name val="TT Norms Regular"/>
    </font>
    <font>
      <b/>
      <sz val="12"/>
      <color rgb="FF20304F"/>
      <name val="TT Norms Regular"/>
    </font>
    <font>
      <i/>
      <sz val="30"/>
      <color rgb="FF62C3FF"/>
      <name val="TT Norms Regular"/>
    </font>
    <font>
      <b/>
      <i/>
      <sz val="12"/>
      <color rgb="FF2281E0"/>
      <name val="TT Norms Regular"/>
    </font>
    <font>
      <b/>
      <sz val="12"/>
      <color rgb="FF2281E0"/>
      <name val="TT Norms Regular"/>
    </font>
    <font>
      <sz val="12"/>
      <name val="TT Norms Regular"/>
    </font>
    <font>
      <b/>
      <i/>
      <sz val="14"/>
      <color rgb="FF20304F"/>
      <name val="TT Norms Regular"/>
    </font>
    <font>
      <b/>
      <sz val="14"/>
      <color rgb="FF20304F"/>
      <name val="TT Norms Regular"/>
    </font>
    <font>
      <sz val="10"/>
      <name val="TT Norms Regular"/>
    </font>
    <font>
      <i/>
      <sz val="10"/>
      <color rgb="FF000000"/>
      <name val="TT Norms Regular"/>
    </font>
    <font>
      <i/>
      <sz val="10"/>
      <color rgb="FF20304F"/>
      <name val="TT Norms Regular"/>
    </font>
    <font>
      <sz val="11"/>
      <color rgb="FF20304F"/>
      <name val="TT Norms Regular"/>
    </font>
    <font>
      <b/>
      <i/>
      <sz val="24"/>
      <color rgb="FF20304F"/>
      <name val="TT Norms Regular"/>
    </font>
    <font>
      <i/>
      <sz val="24"/>
      <color rgb="FF20304F"/>
      <name val="TT Norms Regular"/>
    </font>
    <font>
      <sz val="24"/>
      <name val="TT Norms Regular"/>
    </font>
    <font>
      <b/>
      <sz val="24"/>
      <name val="TT Norms Regular"/>
    </font>
    <font>
      <b/>
      <sz val="11"/>
      <color rgb="FFF3F8FF"/>
      <name val="TT Norms Regular"/>
    </font>
    <font>
      <b/>
      <sz val="12"/>
      <color rgb="FF222222"/>
      <name val="TT Norms Regular"/>
    </font>
    <font>
      <sz val="12"/>
      <color rgb="FF222222"/>
      <name val="TT Norms Regular"/>
    </font>
    <font>
      <i/>
      <sz val="12"/>
      <color rgb="FF222222"/>
      <name val="TT Norms Regular"/>
    </font>
    <font>
      <sz val="12"/>
      <color rgb="FF000000"/>
      <name val="TT Norms Regular"/>
    </font>
  </fonts>
  <fills count="7">
    <fill>
      <patternFill patternType="none"/>
    </fill>
    <fill>
      <patternFill patternType="gray125"/>
    </fill>
    <fill>
      <patternFill patternType="solid">
        <fgColor rgb="FF62C3FF"/>
        <bgColor rgb="FF62C3FF"/>
      </patternFill>
    </fill>
    <fill>
      <patternFill patternType="solid">
        <fgColor rgb="FF20304F"/>
        <bgColor rgb="FF20304F"/>
      </patternFill>
    </fill>
    <fill>
      <patternFill patternType="solid">
        <fgColor rgb="FF2281E0"/>
        <bgColor rgb="FF2281E0"/>
      </patternFill>
    </fill>
    <fill>
      <patternFill patternType="solid">
        <fgColor rgb="FFF3F8FF"/>
        <bgColor rgb="FFF3F8FF"/>
      </patternFill>
    </fill>
    <fill>
      <patternFill patternType="solid">
        <fgColor rgb="FFFFFF00"/>
        <bgColor rgb="FFFFFF00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20304F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dotted">
        <color rgb="FF20304F"/>
      </bottom>
      <diagonal/>
    </border>
    <border>
      <left/>
      <right style="thin">
        <color rgb="FF20304F"/>
      </right>
      <top/>
      <bottom/>
      <diagonal/>
    </border>
    <border>
      <left/>
      <right/>
      <top style="thin">
        <color rgb="FF20304F"/>
      </top>
      <bottom style="medium">
        <color rgb="FF20304F"/>
      </bottom>
      <diagonal/>
    </border>
    <border>
      <left/>
      <right/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20304F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20304F"/>
      </bottom>
      <diagonal/>
    </border>
    <border>
      <left/>
      <right style="dotted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/>
      <top/>
      <bottom style="thin">
        <color rgb="FF20304F"/>
      </bottom>
      <diagonal/>
    </border>
    <border>
      <left/>
      <right/>
      <top/>
      <bottom style="medium">
        <color rgb="FF20304F"/>
      </bottom>
      <diagonal/>
    </border>
    <border>
      <left/>
      <right/>
      <top/>
      <bottom style="medium">
        <color rgb="FF8EAADB"/>
      </bottom>
      <diagonal/>
    </border>
    <border>
      <left/>
      <right style="dotted">
        <color rgb="FF4472C4"/>
      </right>
      <top/>
      <bottom style="dotted">
        <color rgb="FF4472C4"/>
      </bottom>
      <diagonal/>
    </border>
    <border>
      <left/>
      <right/>
      <top/>
      <bottom/>
      <diagonal/>
    </border>
    <border>
      <left style="dotted">
        <color rgb="FF4472C4"/>
      </left>
      <right style="dotted">
        <color rgb="FF4472C4"/>
      </right>
      <top/>
      <bottom style="dotted">
        <color rgb="FF4472C4"/>
      </bottom>
      <diagonal/>
    </border>
    <border>
      <left/>
      <right style="dotted">
        <color rgb="FF000000"/>
      </right>
      <top style="double">
        <color rgb="FF000000"/>
      </top>
      <bottom/>
      <diagonal/>
    </border>
    <border>
      <left style="dotted">
        <color rgb="FF4472C4"/>
      </left>
      <right style="dotted">
        <color rgb="FF4472C4"/>
      </right>
      <top/>
      <bottom style="dotted">
        <color rgb="FF4472C4"/>
      </bottom>
      <diagonal/>
    </border>
    <border>
      <left style="dotted">
        <color rgb="FF4472C4"/>
      </left>
      <right/>
      <top/>
      <bottom style="dotted">
        <color rgb="FF4472C4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/>
      <diagonal/>
    </border>
    <border>
      <left/>
      <right style="dotted">
        <color rgb="FF20304F"/>
      </right>
      <top/>
      <bottom/>
      <diagonal/>
    </border>
    <border>
      <left style="dotted">
        <color rgb="FF20304F"/>
      </left>
      <right style="dotted">
        <color rgb="FF20304F"/>
      </right>
      <top/>
      <bottom/>
      <diagonal/>
    </border>
    <border>
      <left/>
      <right style="dotted">
        <color rgb="FF4472C4"/>
      </right>
      <top style="dotted">
        <color rgb="FF4472C4"/>
      </top>
      <bottom style="dotted">
        <color rgb="FF4472C4"/>
      </bottom>
      <diagonal/>
    </border>
    <border>
      <left style="dotted">
        <color rgb="FF4472C4"/>
      </left>
      <right style="dotted">
        <color rgb="FF4472C4"/>
      </right>
      <top style="dotted">
        <color rgb="FF4472C4"/>
      </top>
      <bottom style="dotted">
        <color rgb="FF4472C4"/>
      </bottom>
      <diagonal/>
    </border>
    <border>
      <left style="dotted">
        <color rgb="FF4472C4"/>
      </left>
      <right/>
      <top style="dotted">
        <color rgb="FF4472C4"/>
      </top>
      <bottom style="dotted">
        <color rgb="FF4472C4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4472C4"/>
      </right>
      <top style="dotted">
        <color rgb="FF4472C4"/>
      </top>
      <bottom style="thin">
        <color rgb="FF000000"/>
      </bottom>
      <diagonal/>
    </border>
    <border>
      <left style="dotted">
        <color rgb="FF4472C4"/>
      </left>
      <right style="dotted">
        <color rgb="FF4472C4"/>
      </right>
      <top style="dotted">
        <color rgb="FF4472C4"/>
      </top>
      <bottom style="thin">
        <color rgb="FF000000"/>
      </bottom>
      <diagonal/>
    </border>
    <border>
      <left style="dotted">
        <color rgb="FF4472C4"/>
      </left>
      <right/>
      <top style="dotted">
        <color rgb="FF4472C4"/>
      </top>
      <bottom style="thin">
        <color rgb="FF000000"/>
      </bottom>
      <diagonal/>
    </border>
    <border>
      <left style="dotted">
        <color rgb="FF4472C4"/>
      </left>
      <right/>
      <top/>
      <bottom style="dotted">
        <color rgb="FF4472C4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20304F"/>
      </top>
      <bottom style="medium">
        <color rgb="FF20304F"/>
      </bottom>
      <diagonal/>
    </border>
    <border>
      <left/>
      <right style="dotted">
        <color rgb="FF4472C4"/>
      </right>
      <top style="dotted">
        <color rgb="FF4472C4"/>
      </top>
      <bottom style="medium">
        <color rgb="FF20304F"/>
      </bottom>
      <diagonal/>
    </border>
    <border>
      <left style="dotted">
        <color rgb="FF4472C4"/>
      </left>
      <right style="dotted">
        <color rgb="FF4472C4"/>
      </right>
      <top style="dotted">
        <color rgb="FF4472C4"/>
      </top>
      <bottom style="medium">
        <color rgb="FF20304F"/>
      </bottom>
      <diagonal/>
    </border>
    <border>
      <left style="dotted">
        <color rgb="FF4472C4"/>
      </left>
      <right/>
      <top style="dotted">
        <color rgb="FF4472C4"/>
      </top>
      <bottom style="medium">
        <color rgb="FF20304F"/>
      </bottom>
      <diagonal/>
    </border>
    <border>
      <left/>
      <right/>
      <top/>
      <bottom style="medium">
        <color rgb="FF20304F"/>
      </bottom>
      <diagonal/>
    </border>
    <border>
      <left/>
      <right style="dotted">
        <color rgb="FF4472C4"/>
      </right>
      <top/>
      <bottom style="dotted">
        <color rgb="FF4472C4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20304F"/>
      </bottom>
      <diagonal/>
    </border>
    <border>
      <left style="medium">
        <color rgb="FF20304F"/>
      </left>
      <right/>
      <top style="medium">
        <color rgb="FF20304F"/>
      </top>
      <bottom style="medium">
        <color rgb="FF20304F"/>
      </bottom>
      <diagonal/>
    </border>
    <border>
      <left/>
      <right/>
      <top style="medium">
        <color rgb="FF20304F"/>
      </top>
      <bottom style="medium">
        <color rgb="FF20304F"/>
      </bottom>
      <diagonal/>
    </border>
    <border>
      <left/>
      <right/>
      <top style="thin">
        <color rgb="FF20304F"/>
      </top>
      <bottom style="thin">
        <color rgb="FF20304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20304F"/>
      </right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225">
    <xf numFmtId="0" fontId="0" fillId="0" borderId="0" xfId="0" applyFont="1" applyAlignment="1"/>
    <xf numFmtId="0" fontId="1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0" borderId="0" xfId="0" applyFont="1"/>
    <xf numFmtId="3" fontId="2" fillId="5" borderId="55" xfId="0" applyNumberFormat="1" applyFont="1" applyFill="1" applyBorder="1" applyAlignment="1">
      <alignment horizontal="center" vertical="center"/>
    </xf>
    <xf numFmtId="164" fontId="4" fillId="5" borderId="56" xfId="0" applyNumberFormat="1" applyFont="1" applyFill="1" applyBorder="1" applyAlignment="1">
      <alignment horizontal="center" vertical="center"/>
    </xf>
    <xf numFmtId="164" fontId="2" fillId="5" borderId="56" xfId="0" applyNumberFormat="1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0" borderId="57" xfId="0" quotePrefix="1" applyFont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3" fontId="8" fillId="4" borderId="56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164" fontId="8" fillId="4" borderId="56" xfId="0" applyNumberFormat="1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164" fontId="2" fillId="5" borderId="59" xfId="0" applyNumberFormat="1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0" borderId="61" xfId="0" quotePrefix="1" applyFont="1" applyBorder="1" applyAlignment="1">
      <alignment horizontal="center" vertical="center"/>
    </xf>
    <xf numFmtId="3" fontId="2" fillId="2" borderId="60" xfId="0" applyNumberFormat="1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14" fillId="4" borderId="3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2" borderId="8" xfId="0" applyFont="1" applyFill="1" applyBorder="1"/>
    <xf numFmtId="0" fontId="18" fillId="2" borderId="9" xfId="0" applyFont="1" applyFill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 applyAlignment="1">
      <alignment horizontal="center"/>
    </xf>
    <xf numFmtId="0" fontId="19" fillId="6" borderId="12" xfId="0" applyFont="1" applyFill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19" fillId="6" borderId="12" xfId="0" applyNumberFormat="1" applyFont="1" applyFill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6" borderId="12" xfId="0" applyNumberFormat="1" applyFont="1" applyFill="1" applyBorder="1" applyAlignment="1">
      <alignment horizontal="center"/>
    </xf>
    <xf numFmtId="0" fontId="20" fillId="5" borderId="19" xfId="0" applyFont="1" applyFill="1" applyBorder="1"/>
    <xf numFmtId="165" fontId="20" fillId="5" borderId="22" xfId="0" applyNumberFormat="1" applyFont="1" applyFill="1" applyBorder="1" applyAlignment="1">
      <alignment horizontal="center"/>
    </xf>
    <xf numFmtId="164" fontId="20" fillId="5" borderId="22" xfId="0" applyNumberFormat="1" applyFont="1" applyFill="1" applyBorder="1" applyAlignment="1">
      <alignment horizontal="center"/>
    </xf>
    <xf numFmtId="1" fontId="20" fillId="5" borderId="28" xfId="0" applyNumberFormat="1" applyFont="1" applyFill="1" applyBorder="1"/>
    <xf numFmtId="3" fontId="20" fillId="5" borderId="29" xfId="0" applyNumberFormat="1" applyFont="1" applyFill="1" applyBorder="1" applyAlignment="1">
      <alignment horizontal="center"/>
    </xf>
    <xf numFmtId="1" fontId="20" fillId="5" borderId="29" xfId="0" applyNumberFormat="1" applyFont="1" applyFill="1" applyBorder="1" applyAlignment="1">
      <alignment horizontal="center"/>
    </xf>
    <xf numFmtId="164" fontId="19" fillId="0" borderId="30" xfId="0" applyNumberFormat="1" applyFont="1" applyBorder="1"/>
    <xf numFmtId="0" fontId="19" fillId="0" borderId="31" xfId="0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164" fontId="19" fillId="0" borderId="31" xfId="0" applyNumberFormat="1" applyFont="1" applyBorder="1" applyAlignment="1">
      <alignment horizontal="center"/>
    </xf>
    <xf numFmtId="0" fontId="19" fillId="6" borderId="31" xfId="0" applyFont="1" applyFill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6" fontId="20" fillId="5" borderId="22" xfId="0" applyNumberFormat="1" applyFont="1" applyFill="1" applyBorder="1" applyAlignment="1">
      <alignment horizontal="center"/>
    </xf>
    <xf numFmtId="0" fontId="20" fillId="0" borderId="10" xfId="0" applyFont="1" applyBorder="1"/>
    <xf numFmtId="3" fontId="20" fillId="5" borderId="28" xfId="0" applyNumberFormat="1" applyFont="1" applyFill="1" applyBorder="1"/>
    <xf numFmtId="2" fontId="20" fillId="5" borderId="29" xfId="0" applyNumberFormat="1" applyFont="1" applyFill="1" applyBorder="1" applyAlignment="1">
      <alignment horizontal="center"/>
    </xf>
    <xf numFmtId="0" fontId="21" fillId="2" borderId="38" xfId="0" applyFont="1" applyFill="1" applyBorder="1" applyAlignment="1">
      <alignment vertical="center"/>
    </xf>
    <xf numFmtId="164" fontId="21" fillId="2" borderId="39" xfId="0" applyNumberFormat="1" applyFont="1" applyFill="1" applyBorder="1" applyAlignment="1">
      <alignment horizontal="center" vertical="center"/>
    </xf>
    <xf numFmtId="0" fontId="19" fillId="0" borderId="0" xfId="0" applyFont="1"/>
    <xf numFmtId="0" fontId="16" fillId="3" borderId="1" xfId="0" applyFont="1" applyFill="1" applyBorder="1" applyAlignment="1">
      <alignment vertical="center"/>
    </xf>
    <xf numFmtId="0" fontId="18" fillId="2" borderId="14" xfId="0" applyFont="1" applyFill="1" applyBorder="1"/>
    <xf numFmtId="0" fontId="18" fillId="2" borderId="14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6" borderId="0" xfId="0" applyFont="1" applyFill="1" applyAlignment="1">
      <alignment horizontal="center" wrapText="1"/>
    </xf>
    <xf numFmtId="3" fontId="19" fillId="0" borderId="0" xfId="0" applyNumberFormat="1" applyFont="1"/>
    <xf numFmtId="3" fontId="19" fillId="0" borderId="0" xfId="0" applyNumberFormat="1" applyFont="1" applyAlignment="1">
      <alignment horizontal="center"/>
    </xf>
    <xf numFmtId="3" fontId="19" fillId="6" borderId="0" xfId="0" applyNumberFormat="1" applyFont="1" applyFill="1" applyAlignment="1">
      <alignment horizontal="center"/>
    </xf>
    <xf numFmtId="164" fontId="19" fillId="0" borderId="32" xfId="0" applyNumberFormat="1" applyFont="1" applyBorder="1"/>
    <xf numFmtId="0" fontId="19" fillId="0" borderId="32" xfId="0" applyFont="1" applyBorder="1" applyAlignment="1">
      <alignment horizontal="center"/>
    </xf>
    <xf numFmtId="0" fontId="19" fillId="6" borderId="32" xfId="0" applyFont="1" applyFill="1" applyBorder="1" applyAlignment="1">
      <alignment horizontal="center"/>
    </xf>
    <xf numFmtId="0" fontId="20" fillId="5" borderId="40" xfId="0" applyFont="1" applyFill="1" applyBorder="1"/>
    <xf numFmtId="164" fontId="20" fillId="5" borderId="40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6" borderId="0" xfId="0" applyFont="1" applyFill="1" applyAlignment="1">
      <alignment horizontal="center"/>
    </xf>
    <xf numFmtId="3" fontId="19" fillId="0" borderId="32" xfId="0" applyNumberFormat="1" applyFont="1" applyBorder="1" applyAlignment="1"/>
    <xf numFmtId="3" fontId="19" fillId="0" borderId="32" xfId="0" applyNumberFormat="1" applyFont="1" applyBorder="1" applyAlignment="1">
      <alignment horizontal="center"/>
    </xf>
    <xf numFmtId="3" fontId="19" fillId="6" borderId="32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47" xfId="0" applyFont="1" applyBorder="1"/>
    <xf numFmtId="164" fontId="20" fillId="0" borderId="47" xfId="0" applyNumberFormat="1" applyFont="1" applyBorder="1" applyAlignment="1">
      <alignment horizontal="center"/>
    </xf>
    <xf numFmtId="0" fontId="19" fillId="0" borderId="48" xfId="0" applyFont="1" applyBorder="1"/>
    <xf numFmtId="0" fontId="21" fillId="2" borderId="49" xfId="0" applyFont="1" applyFill="1" applyBorder="1" applyAlignment="1">
      <alignment vertical="center"/>
    </xf>
    <xf numFmtId="164" fontId="21" fillId="2" borderId="50" xfId="0" applyNumberFormat="1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22" fillId="2" borderId="2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23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5" fillId="0" borderId="0" xfId="0" applyFont="1"/>
    <xf numFmtId="0" fontId="19" fillId="0" borderId="5" xfId="0" applyFont="1" applyBorder="1"/>
    <xf numFmtId="0" fontId="26" fillId="0" borderId="0" xfId="0" applyFont="1" applyAlignment="1">
      <alignment horizontal="center" vertical="center"/>
    </xf>
    <xf numFmtId="0" fontId="27" fillId="0" borderId="5" xfId="0" applyFont="1" applyBorder="1" applyAlignment="1"/>
    <xf numFmtId="0" fontId="19" fillId="0" borderId="4" xfId="0" applyFont="1" applyBorder="1"/>
    <xf numFmtId="0" fontId="13" fillId="0" borderId="5" xfId="0" applyFont="1" applyBorder="1"/>
    <xf numFmtId="0" fontId="28" fillId="5" borderId="0" xfId="0" applyFont="1" applyFill="1" applyAlignment="1"/>
    <xf numFmtId="0" fontId="28" fillId="5" borderId="0" xfId="0" applyFont="1" applyFill="1"/>
    <xf numFmtId="0" fontId="13" fillId="0" borderId="13" xfId="0" applyFont="1" applyBorder="1"/>
    <xf numFmtId="0" fontId="29" fillId="0" borderId="0" xfId="0" applyFont="1"/>
    <xf numFmtId="0" fontId="17" fillId="3" borderId="14" xfId="0" applyFont="1" applyFill="1" applyBorder="1" applyAlignment="1">
      <alignment vertical="center"/>
    </xf>
    <xf numFmtId="0" fontId="18" fillId="2" borderId="15" xfId="0" applyFont="1" applyFill="1" applyBorder="1"/>
    <xf numFmtId="0" fontId="18" fillId="2" borderId="16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/>
    <xf numFmtId="0" fontId="30" fillId="0" borderId="0" xfId="0" applyFont="1" applyAlignment="1">
      <alignment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6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6" borderId="27" xfId="0" applyFont="1" applyFill="1" applyBorder="1" applyAlignment="1">
      <alignment horizontal="center"/>
    </xf>
    <xf numFmtId="0" fontId="19" fillId="0" borderId="32" xfId="0" applyFont="1" applyBorder="1" applyAlignment="1">
      <alignment horizontal="left"/>
    </xf>
    <xf numFmtId="164" fontId="19" fillId="0" borderId="33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164" fontId="19" fillId="0" borderId="35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0" fontId="19" fillId="0" borderId="32" xfId="0" applyFont="1" applyBorder="1"/>
    <xf numFmtId="0" fontId="19" fillId="5" borderId="1" xfId="0" applyFont="1" applyFill="1" applyBorder="1" applyAlignment="1">
      <alignment horizontal="left"/>
    </xf>
    <xf numFmtId="164" fontId="19" fillId="5" borderId="16" xfId="0" applyNumberFormat="1" applyFont="1" applyFill="1" applyBorder="1" applyAlignment="1">
      <alignment horizontal="center"/>
    </xf>
    <xf numFmtId="164" fontId="19" fillId="5" borderId="18" xfId="0" applyNumberFormat="1" applyFont="1" applyFill="1" applyBorder="1" applyAlignment="1">
      <alignment horizontal="center"/>
    </xf>
    <xf numFmtId="164" fontId="19" fillId="5" borderId="36" xfId="0" applyNumberFormat="1" applyFont="1" applyFill="1" applyBorder="1" applyAlignment="1">
      <alignment horizontal="center"/>
    </xf>
    <xf numFmtId="164" fontId="19" fillId="5" borderId="37" xfId="0" applyNumberFormat="1" applyFont="1" applyFill="1" applyBorder="1" applyAlignment="1">
      <alignment horizontal="center"/>
    </xf>
    <xf numFmtId="0" fontId="19" fillId="5" borderId="1" xfId="0" applyFont="1" applyFill="1" applyBorder="1"/>
    <xf numFmtId="164" fontId="19" fillId="0" borderId="25" xfId="0" applyNumberFormat="1" applyFont="1" applyBorder="1" applyAlignment="1">
      <alignment horizontal="center"/>
    </xf>
    <xf numFmtId="164" fontId="19" fillId="0" borderId="26" xfId="0" applyNumberFormat="1" applyFont="1" applyBorder="1" applyAlignment="1">
      <alignment horizontal="center"/>
    </xf>
    <xf numFmtId="165" fontId="19" fillId="0" borderId="33" xfId="0" applyNumberFormat="1" applyFont="1" applyBorder="1" applyAlignment="1">
      <alignment horizontal="center"/>
    </xf>
    <xf numFmtId="165" fontId="19" fillId="0" borderId="35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66" fontId="19" fillId="0" borderId="34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165" fontId="19" fillId="0" borderId="34" xfId="0" applyNumberFormat="1" applyFont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1" fillId="0" borderId="41" xfId="0" applyFont="1" applyBorder="1"/>
    <xf numFmtId="164" fontId="21" fillId="0" borderId="41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9" fillId="0" borderId="25" xfId="0" applyFont="1" applyBorder="1"/>
    <xf numFmtId="0" fontId="19" fillId="0" borderId="27" xfId="0" applyFont="1" applyBorder="1"/>
    <xf numFmtId="0" fontId="19" fillId="0" borderId="26" xfId="0" applyFont="1" applyBorder="1"/>
    <xf numFmtId="0" fontId="16" fillId="3" borderId="14" xfId="0" applyFont="1" applyFill="1" applyBorder="1" applyAlignment="1">
      <alignment vertical="center"/>
    </xf>
    <xf numFmtId="0" fontId="17" fillId="3" borderId="42" xfId="0" applyFont="1" applyFill="1" applyBorder="1" applyAlignment="1">
      <alignment vertical="center"/>
    </xf>
    <xf numFmtId="0" fontId="17" fillId="3" borderId="43" xfId="0" applyFont="1" applyFill="1" applyBorder="1" applyAlignment="1">
      <alignment vertical="center"/>
    </xf>
    <xf numFmtId="0" fontId="17" fillId="3" borderId="44" xfId="0" applyFont="1" applyFill="1" applyBorder="1" applyAlignment="1">
      <alignment vertical="center"/>
    </xf>
    <xf numFmtId="0" fontId="17" fillId="3" borderId="45" xfId="0" applyFont="1" applyFill="1" applyBorder="1" applyAlignment="1">
      <alignment vertical="center"/>
    </xf>
    <xf numFmtId="0" fontId="18" fillId="2" borderId="46" xfId="0" applyFont="1" applyFill="1" applyBorder="1" applyAlignment="1">
      <alignment horizontal="center"/>
    </xf>
    <xf numFmtId="167" fontId="19" fillId="0" borderId="0" xfId="0" applyNumberFormat="1" applyFont="1" applyAlignment="1">
      <alignment horizontal="left"/>
    </xf>
    <xf numFmtId="3" fontId="19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 wrapText="1"/>
    </xf>
    <xf numFmtId="168" fontId="19" fillId="0" borderId="26" xfId="0" applyNumberFormat="1" applyFont="1" applyBorder="1" applyAlignment="1">
      <alignment horizontal="center"/>
    </xf>
    <xf numFmtId="3" fontId="19" fillId="0" borderId="27" xfId="0" applyNumberFormat="1" applyFont="1" applyBorder="1" applyAlignment="1">
      <alignment horizontal="center"/>
    </xf>
    <xf numFmtId="167" fontId="19" fillId="0" borderId="26" xfId="0" applyNumberFormat="1" applyFont="1" applyBorder="1" applyAlignment="1">
      <alignment horizontal="center"/>
    </xf>
    <xf numFmtId="167" fontId="19" fillId="0" borderId="0" xfId="0" applyNumberFormat="1" applyFont="1" applyAlignment="1">
      <alignment horizontal="center"/>
    </xf>
    <xf numFmtId="3" fontId="19" fillId="6" borderId="27" xfId="0" applyNumberFormat="1" applyFont="1" applyFill="1" applyBorder="1" applyAlignment="1">
      <alignment horizontal="center"/>
    </xf>
    <xf numFmtId="0" fontId="31" fillId="0" borderId="26" xfId="0" applyFont="1" applyBorder="1" applyAlignment="1">
      <alignment horizontal="center"/>
    </xf>
    <xf numFmtId="3" fontId="19" fillId="6" borderId="26" xfId="0" applyNumberFormat="1" applyFont="1" applyFill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164" fontId="19" fillId="5" borderId="52" xfId="0" applyNumberFormat="1" applyFont="1" applyFill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17" fillId="3" borderId="42" xfId="0" applyNumberFormat="1" applyFont="1" applyFill="1" applyBorder="1" applyAlignment="1">
      <alignment vertical="center"/>
    </xf>
    <xf numFmtId="0" fontId="18" fillId="2" borderId="36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19" fillId="2" borderId="1" xfId="0" applyFont="1" applyFill="1" applyBorder="1"/>
    <xf numFmtId="164" fontId="19" fillId="5" borderId="53" xfId="0" applyNumberFormat="1" applyFont="1" applyFill="1" applyBorder="1" applyAlignment="1">
      <alignment horizontal="center"/>
    </xf>
    <xf numFmtId="164" fontId="21" fillId="0" borderId="48" xfId="0" applyNumberFormat="1" applyFont="1" applyBorder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/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9" fillId="2" borderId="9" xfId="0" applyFont="1" applyFill="1" applyBorder="1"/>
    <xf numFmtId="0" fontId="19" fillId="5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 wrapText="1"/>
    </xf>
    <xf numFmtId="0" fontId="19" fillId="6" borderId="17" xfId="0" applyFont="1" applyFill="1" applyBorder="1" applyAlignment="1">
      <alignment horizontal="center" wrapText="1"/>
    </xf>
    <xf numFmtId="0" fontId="19" fillId="5" borderId="17" xfId="0" applyFont="1" applyFill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9" fillId="6" borderId="24" xfId="0" applyNumberFormat="1" applyFont="1" applyFill="1" applyBorder="1" applyAlignment="1">
      <alignment horizontal="center"/>
    </xf>
    <xf numFmtId="0" fontId="19" fillId="0" borderId="24" xfId="0" applyFont="1" applyBorder="1"/>
    <xf numFmtId="164" fontId="19" fillId="0" borderId="24" xfId="0" applyNumberFormat="1" applyFont="1" applyBorder="1" applyAlignment="1">
      <alignment horizontal="center" wrapText="1"/>
    </xf>
    <xf numFmtId="0" fontId="28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3" fillId="0" borderId="24" xfId="0" applyFont="1" applyBorder="1"/>
    <xf numFmtId="0" fontId="19" fillId="6" borderId="17" xfId="0" applyFont="1" applyFill="1" applyBorder="1" applyAlignment="1">
      <alignment horizontal="center"/>
    </xf>
    <xf numFmtId="0" fontId="19" fillId="5" borderId="17" xfId="0" applyFont="1" applyFill="1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36" fillId="3" borderId="14" xfId="0" applyFont="1" applyFill="1" applyBorder="1" applyAlignment="1">
      <alignment vertical="center"/>
    </xf>
    <xf numFmtId="0" fontId="19" fillId="5" borderId="54" xfId="0" applyFont="1" applyFill="1" applyBorder="1"/>
    <xf numFmtId="0" fontId="19" fillId="5" borderId="54" xfId="0" applyFont="1" applyFill="1" applyBorder="1" applyAlignment="1"/>
    <xf numFmtId="0" fontId="37" fillId="0" borderId="0" xfId="0" applyFont="1" applyAlignment="1"/>
    <xf numFmtId="0" fontId="40" fillId="0" borderId="0" xfId="0" applyFont="1" applyAlignment="1"/>
    <xf numFmtId="0" fontId="38" fillId="0" borderId="0" xfId="0" applyFont="1" applyAlignment="1"/>
    <xf numFmtId="0" fontId="37" fillId="0" borderId="0" xfId="0" applyFont="1" applyAlignment="1">
      <alignment horizontal="left" indent="2"/>
    </xf>
    <xf numFmtId="0" fontId="36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37"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202E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202E4D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800" b="1"/>
              <a:t>New User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rgbClr val="202E4D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with Data'!$C$6</c:f>
              <c:strCache>
                <c:ptCount val="1"/>
                <c:pt idx="0">
                  <c:v>New User Balance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'Graphs with Data'!$B$7:$B$31</c:f>
              <c:strCache>
                <c:ptCount val="25"/>
                <c:pt idx="0">
                  <c:v>Dragon Ball Z</c:v>
                </c:pt>
                <c:pt idx="1">
                  <c:v>Farm Heroes</c:v>
                </c:pt>
                <c:pt idx="2">
                  <c:v>Cradle of Empires</c:v>
                </c:pt>
                <c:pt idx="3">
                  <c:v>Best Fiends</c:v>
                </c:pt>
                <c:pt idx="4">
                  <c:v>Genies &amp; Gems</c:v>
                </c:pt>
                <c:pt idx="5">
                  <c:v>Candy Crush Soda</c:v>
                </c:pt>
                <c:pt idx="6">
                  <c:v>Candy Crush Saga</c:v>
                </c:pt>
                <c:pt idx="7">
                  <c:v>Candy Crush Jelly</c:v>
                </c:pt>
                <c:pt idx="8">
                  <c:v>Sugar Smash</c:v>
                </c:pt>
                <c:pt idx="9">
                  <c:v>Farm Heroes Super</c:v>
                </c:pt>
                <c:pt idx="10">
                  <c:v>Blossom Blast</c:v>
                </c:pt>
                <c:pt idx="11">
                  <c:v>​​Fairway Solitaire</c:v>
                </c:pt>
                <c:pt idx="12">
                  <c:v>Fishdom</c:v>
                </c:pt>
                <c:pt idx="13">
                  <c:v>Cookie Jam Blast</c:v>
                </c:pt>
                <c:pt idx="14">
                  <c:v>Cookie Jam </c:v>
                </c:pt>
                <c:pt idx="15">
                  <c:v>Home Design Makeover</c:v>
                </c:pt>
                <c:pt idx="16">
                  <c:v>Solitaire Grand Harvest</c:v>
                </c:pt>
                <c:pt idx="17">
                  <c:v>WOZ Magic Match</c:v>
                </c:pt>
                <c:pt idx="18">
                  <c:v>Homescapes</c:v>
                </c:pt>
                <c:pt idx="19">
                  <c:v>Gardenscapes</c:v>
                </c:pt>
                <c:pt idx="20">
                  <c:v>Solitaire TriPeaks</c:v>
                </c:pt>
                <c:pt idx="21">
                  <c:v>Diamond Diaries Saga</c:v>
                </c:pt>
                <c:pt idx="22">
                  <c:v>​​Fairway Solitaire Blast</c:v>
                </c:pt>
                <c:pt idx="23">
                  <c:v>Destination Solitaire</c:v>
                </c:pt>
                <c:pt idx="24">
                  <c:v>Matchington Mansion</c:v>
                </c:pt>
              </c:strCache>
            </c:strRef>
          </c:cat>
          <c:val>
            <c:numRef>
              <c:f>'Graphs with Data'!$C$7:$C$31</c:f>
              <c:numCache>
                <c:formatCode>"$"#,##0.00</c:formatCode>
                <c:ptCount val="25"/>
                <c:pt idx="0">
                  <c:v>32.223144104803495</c:v>
                </c:pt>
                <c:pt idx="1">
                  <c:v>26.2</c:v>
                </c:pt>
                <c:pt idx="2">
                  <c:v>14.157738095238095</c:v>
                </c:pt>
                <c:pt idx="3">
                  <c:v>9.99</c:v>
                </c:pt>
                <c:pt idx="4">
                  <c:v>8.6</c:v>
                </c:pt>
                <c:pt idx="5">
                  <c:v>7.8666666666666671</c:v>
                </c:pt>
                <c:pt idx="6">
                  <c:v>7.8666666666666671</c:v>
                </c:pt>
                <c:pt idx="7">
                  <c:v>7.8666666666666671</c:v>
                </c:pt>
                <c:pt idx="8">
                  <c:v>7</c:v>
                </c:pt>
                <c:pt idx="9">
                  <c:v>6.8</c:v>
                </c:pt>
                <c:pt idx="10">
                  <c:v>6.2</c:v>
                </c:pt>
                <c:pt idx="11">
                  <c:v>5.3</c:v>
                </c:pt>
                <c:pt idx="12">
                  <c:v>4.9000000000000004</c:v>
                </c:pt>
                <c:pt idx="13">
                  <c:v>3.4</c:v>
                </c:pt>
                <c:pt idx="14">
                  <c:v>3</c:v>
                </c:pt>
                <c:pt idx="15">
                  <c:v>2.9</c:v>
                </c:pt>
                <c:pt idx="16">
                  <c:v>2.666666666666667</c:v>
                </c:pt>
                <c:pt idx="17">
                  <c:v>2.2000000000000002</c:v>
                </c:pt>
                <c:pt idx="18">
                  <c:v>1.9</c:v>
                </c:pt>
                <c:pt idx="19">
                  <c:v>1.9</c:v>
                </c:pt>
                <c:pt idx="20">
                  <c:v>1.6666666666666667</c:v>
                </c:pt>
                <c:pt idx="21">
                  <c:v>1.2</c:v>
                </c:pt>
                <c:pt idx="22">
                  <c:v>1.0169491525423728</c:v>
                </c:pt>
                <c:pt idx="23">
                  <c:v>1</c:v>
                </c:pt>
                <c:pt idx="2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9-B643-84E1-670A99D4E0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9229231"/>
        <c:axId val="709034431"/>
      </c:barChart>
      <c:catAx>
        <c:axId val="18922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34431"/>
        <c:crosses val="autoZero"/>
        <c:auto val="1"/>
        <c:lblAlgn val="ctr"/>
        <c:lblOffset val="100"/>
        <c:noMultiLvlLbl val="0"/>
      </c:catAx>
      <c:valAx>
        <c:axId val="709034431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189229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rgbClr val="202E4D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202E4D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800" b="1"/>
              <a:t>Daily</a:t>
            </a:r>
            <a:r>
              <a:rPr lang="en-US" sz="1800" b="1" baseline="0"/>
              <a:t> Value (less W2E)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rgbClr val="202E4D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with Data'!$D$6</c:f>
              <c:strCache>
                <c:ptCount val="1"/>
                <c:pt idx="0">
                  <c:v>Daily Value (less W2E)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'Graphs with Data'!$B$7:$B$31</c:f>
              <c:strCache>
                <c:ptCount val="25"/>
                <c:pt idx="0">
                  <c:v>Dragon Ball Z</c:v>
                </c:pt>
                <c:pt idx="1">
                  <c:v>Farm Heroes</c:v>
                </c:pt>
                <c:pt idx="2">
                  <c:v>Cradle of Empires</c:v>
                </c:pt>
                <c:pt idx="3">
                  <c:v>Best Fiends</c:v>
                </c:pt>
                <c:pt idx="4">
                  <c:v>Genies &amp; Gems</c:v>
                </c:pt>
                <c:pt idx="5">
                  <c:v>Candy Crush Soda</c:v>
                </c:pt>
                <c:pt idx="6">
                  <c:v>Candy Crush Saga</c:v>
                </c:pt>
                <c:pt idx="7">
                  <c:v>Candy Crush Jelly</c:v>
                </c:pt>
                <c:pt idx="8">
                  <c:v>Sugar Smash</c:v>
                </c:pt>
                <c:pt idx="9">
                  <c:v>Farm Heroes Super</c:v>
                </c:pt>
                <c:pt idx="10">
                  <c:v>Blossom Blast</c:v>
                </c:pt>
                <c:pt idx="11">
                  <c:v>​​Fairway Solitaire</c:v>
                </c:pt>
                <c:pt idx="12">
                  <c:v>Fishdom</c:v>
                </c:pt>
                <c:pt idx="13">
                  <c:v>Cookie Jam Blast</c:v>
                </c:pt>
                <c:pt idx="14">
                  <c:v>Cookie Jam </c:v>
                </c:pt>
                <c:pt idx="15">
                  <c:v>Home Design Makeover</c:v>
                </c:pt>
                <c:pt idx="16">
                  <c:v>Solitaire Grand Harvest</c:v>
                </c:pt>
                <c:pt idx="17">
                  <c:v>WOZ Magic Match</c:v>
                </c:pt>
                <c:pt idx="18">
                  <c:v>Homescapes</c:v>
                </c:pt>
                <c:pt idx="19">
                  <c:v>Gardenscapes</c:v>
                </c:pt>
                <c:pt idx="20">
                  <c:v>Solitaire TriPeaks</c:v>
                </c:pt>
                <c:pt idx="21">
                  <c:v>Diamond Diaries Saga</c:v>
                </c:pt>
                <c:pt idx="22">
                  <c:v>​​Fairway Solitaire Blast</c:v>
                </c:pt>
                <c:pt idx="23">
                  <c:v>Destination Solitaire</c:v>
                </c:pt>
                <c:pt idx="24">
                  <c:v>Matchington Mansion</c:v>
                </c:pt>
              </c:strCache>
            </c:strRef>
          </c:cat>
          <c:val>
            <c:numRef>
              <c:f>'Graphs with Data'!$D$7:$D$31</c:f>
              <c:numCache>
                <c:formatCode>"$"#,##0.00</c:formatCode>
                <c:ptCount val="25"/>
                <c:pt idx="0">
                  <c:v>9</c:v>
                </c:pt>
                <c:pt idx="1">
                  <c:v>3.8400000000000007</c:v>
                </c:pt>
                <c:pt idx="2">
                  <c:v>6.7850401002506269</c:v>
                </c:pt>
                <c:pt idx="3">
                  <c:v>5.3899999999999988</c:v>
                </c:pt>
                <c:pt idx="4">
                  <c:v>8.64</c:v>
                </c:pt>
                <c:pt idx="5">
                  <c:v>4.8088888888888883</c:v>
                </c:pt>
                <c:pt idx="6">
                  <c:v>4.2133333333333329</c:v>
                </c:pt>
                <c:pt idx="7">
                  <c:v>2.9333333333333331</c:v>
                </c:pt>
                <c:pt idx="8">
                  <c:v>8</c:v>
                </c:pt>
                <c:pt idx="9">
                  <c:v>3.8400000000000007</c:v>
                </c:pt>
                <c:pt idx="10">
                  <c:v>1.9200000000000004</c:v>
                </c:pt>
                <c:pt idx="11">
                  <c:v>0.60799999999999998</c:v>
                </c:pt>
                <c:pt idx="12">
                  <c:v>1.9</c:v>
                </c:pt>
                <c:pt idx="13">
                  <c:v>1.9066666666666667</c:v>
                </c:pt>
                <c:pt idx="14">
                  <c:v>2.1466666666666665</c:v>
                </c:pt>
                <c:pt idx="15">
                  <c:v>1.44</c:v>
                </c:pt>
                <c:pt idx="16">
                  <c:v>1.36</c:v>
                </c:pt>
                <c:pt idx="17">
                  <c:v>3.246666666666667</c:v>
                </c:pt>
                <c:pt idx="18">
                  <c:v>5.1199999999999992</c:v>
                </c:pt>
                <c:pt idx="19">
                  <c:v>3.1533333333333333</c:v>
                </c:pt>
                <c:pt idx="20">
                  <c:v>2.4340000000000002</c:v>
                </c:pt>
                <c:pt idx="21">
                  <c:v>3.84</c:v>
                </c:pt>
                <c:pt idx="22">
                  <c:v>2.3593220338983052</c:v>
                </c:pt>
                <c:pt idx="23">
                  <c:v>0.98000000000000009</c:v>
                </c:pt>
                <c:pt idx="24">
                  <c:v>1.5166666666666666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D-0948-9225-8DD5E75CF56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9229231"/>
        <c:axId val="709034431"/>
      </c:barChart>
      <c:catAx>
        <c:axId val="18922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34431"/>
        <c:crosses val="autoZero"/>
        <c:auto val="1"/>
        <c:lblAlgn val="ctr"/>
        <c:lblOffset val="100"/>
        <c:noMultiLvlLbl val="0"/>
      </c:catAx>
      <c:valAx>
        <c:axId val="709034431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189229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rgbClr val="202E4D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202E4D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800" b="1"/>
              <a:t>Daily</a:t>
            </a:r>
            <a:r>
              <a:rPr lang="en-US" sz="1800" b="1" baseline="0"/>
              <a:t> Value (w/W2E)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rgbClr val="202E4D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with Data'!$E$6</c:f>
              <c:strCache>
                <c:ptCount val="1"/>
                <c:pt idx="0">
                  <c:v>Daily Value (w/W2E)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'Graphs with Data'!$B$7:$B$31</c:f>
              <c:strCache>
                <c:ptCount val="25"/>
                <c:pt idx="0">
                  <c:v>Dragon Ball Z</c:v>
                </c:pt>
                <c:pt idx="1">
                  <c:v>Farm Heroes</c:v>
                </c:pt>
                <c:pt idx="2">
                  <c:v>Cradle of Empires</c:v>
                </c:pt>
                <c:pt idx="3">
                  <c:v>Best Fiends</c:v>
                </c:pt>
                <c:pt idx="4">
                  <c:v>Genies &amp; Gems</c:v>
                </c:pt>
                <c:pt idx="5">
                  <c:v>Candy Crush Soda</c:v>
                </c:pt>
                <c:pt idx="6">
                  <c:v>Candy Crush Saga</c:v>
                </c:pt>
                <c:pt idx="7">
                  <c:v>Candy Crush Jelly</c:v>
                </c:pt>
                <c:pt idx="8">
                  <c:v>Sugar Smash</c:v>
                </c:pt>
                <c:pt idx="9">
                  <c:v>Farm Heroes Super</c:v>
                </c:pt>
                <c:pt idx="10">
                  <c:v>Blossom Blast</c:v>
                </c:pt>
                <c:pt idx="11">
                  <c:v>​​Fairway Solitaire</c:v>
                </c:pt>
                <c:pt idx="12">
                  <c:v>Fishdom</c:v>
                </c:pt>
                <c:pt idx="13">
                  <c:v>Cookie Jam Blast</c:v>
                </c:pt>
                <c:pt idx="14">
                  <c:v>Cookie Jam </c:v>
                </c:pt>
                <c:pt idx="15">
                  <c:v>Home Design Makeover</c:v>
                </c:pt>
                <c:pt idx="16">
                  <c:v>Solitaire Grand Harvest</c:v>
                </c:pt>
                <c:pt idx="17">
                  <c:v>WOZ Magic Match</c:v>
                </c:pt>
                <c:pt idx="18">
                  <c:v>Homescapes</c:v>
                </c:pt>
                <c:pt idx="19">
                  <c:v>Gardenscapes</c:v>
                </c:pt>
                <c:pt idx="20">
                  <c:v>Solitaire TriPeaks</c:v>
                </c:pt>
                <c:pt idx="21">
                  <c:v>Diamond Diaries Saga</c:v>
                </c:pt>
                <c:pt idx="22">
                  <c:v>​​Fairway Solitaire Blast</c:v>
                </c:pt>
                <c:pt idx="23">
                  <c:v>Destination Solitaire</c:v>
                </c:pt>
                <c:pt idx="24">
                  <c:v>Matchington Mansion</c:v>
                </c:pt>
              </c:strCache>
            </c:strRef>
          </c:cat>
          <c:val>
            <c:numRef>
              <c:f>'Graphs with Data'!$E$7:$E$31</c:f>
              <c:numCache>
                <c:formatCode>"$"#,##0.00</c:formatCode>
                <c:ptCount val="25"/>
                <c:pt idx="0">
                  <c:v>9</c:v>
                </c:pt>
                <c:pt idx="1">
                  <c:v>3.8400000000000007</c:v>
                </c:pt>
                <c:pt idx="2">
                  <c:v>6.8850401002506265</c:v>
                </c:pt>
                <c:pt idx="3">
                  <c:v>5.4399999999999986</c:v>
                </c:pt>
                <c:pt idx="4">
                  <c:v>8.68</c:v>
                </c:pt>
                <c:pt idx="5">
                  <c:v>4.8088888888888883</c:v>
                </c:pt>
                <c:pt idx="6">
                  <c:v>4.2133333333333329</c:v>
                </c:pt>
                <c:pt idx="7">
                  <c:v>2.9333333333333331</c:v>
                </c:pt>
                <c:pt idx="8">
                  <c:v>8.0399999999999991</c:v>
                </c:pt>
                <c:pt idx="9">
                  <c:v>3.8400000000000007</c:v>
                </c:pt>
                <c:pt idx="10">
                  <c:v>1.9200000000000004</c:v>
                </c:pt>
                <c:pt idx="11">
                  <c:v>1.8080000000000001</c:v>
                </c:pt>
                <c:pt idx="12">
                  <c:v>1.9</c:v>
                </c:pt>
                <c:pt idx="13">
                  <c:v>1.9466666666666668</c:v>
                </c:pt>
                <c:pt idx="14">
                  <c:v>3.1466666666666665</c:v>
                </c:pt>
                <c:pt idx="15">
                  <c:v>1.44</c:v>
                </c:pt>
                <c:pt idx="16">
                  <c:v>1.36</c:v>
                </c:pt>
                <c:pt idx="17">
                  <c:v>3.246666666666667</c:v>
                </c:pt>
                <c:pt idx="18">
                  <c:v>5.1889999999999992</c:v>
                </c:pt>
                <c:pt idx="19">
                  <c:v>3.2103333333333333</c:v>
                </c:pt>
                <c:pt idx="20">
                  <c:v>2.8328000000000002</c:v>
                </c:pt>
                <c:pt idx="21">
                  <c:v>3.84</c:v>
                </c:pt>
                <c:pt idx="22">
                  <c:v>2.3593220338983052</c:v>
                </c:pt>
                <c:pt idx="23">
                  <c:v>1.2000000000000002</c:v>
                </c:pt>
                <c:pt idx="24">
                  <c:v>1.5166666666666666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0-304A-A28C-7DC40B1F78E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9229231"/>
        <c:axId val="709034431"/>
      </c:barChart>
      <c:catAx>
        <c:axId val="18922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34431"/>
        <c:crosses val="autoZero"/>
        <c:auto val="1"/>
        <c:lblAlgn val="ctr"/>
        <c:lblOffset val="100"/>
        <c:noMultiLvlLbl val="0"/>
      </c:catAx>
      <c:valAx>
        <c:axId val="709034431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189229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rgbClr val="202E4D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202E4D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800" b="1"/>
              <a:t>Conversion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rgbClr val="202E4D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with Data'!$F$6</c:f>
              <c:strCache>
                <c:ptCount val="1"/>
                <c:pt idx="0">
                  <c:v>Conversion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'Graphs with Data'!$B$7:$B$31</c:f>
              <c:strCache>
                <c:ptCount val="25"/>
                <c:pt idx="0">
                  <c:v>Dragon Ball Z</c:v>
                </c:pt>
                <c:pt idx="1">
                  <c:v>Farm Heroes</c:v>
                </c:pt>
                <c:pt idx="2">
                  <c:v>Cradle of Empires</c:v>
                </c:pt>
                <c:pt idx="3">
                  <c:v>Best Fiends</c:v>
                </c:pt>
                <c:pt idx="4">
                  <c:v>Genies &amp; Gems</c:v>
                </c:pt>
                <c:pt idx="5">
                  <c:v>Candy Crush Soda</c:v>
                </c:pt>
                <c:pt idx="6">
                  <c:v>Candy Crush Saga</c:v>
                </c:pt>
                <c:pt idx="7">
                  <c:v>Candy Crush Jelly</c:v>
                </c:pt>
                <c:pt idx="8">
                  <c:v>Sugar Smash</c:v>
                </c:pt>
                <c:pt idx="9">
                  <c:v>Farm Heroes Super</c:v>
                </c:pt>
                <c:pt idx="10">
                  <c:v>Blossom Blast</c:v>
                </c:pt>
                <c:pt idx="11">
                  <c:v>​​Fairway Solitaire</c:v>
                </c:pt>
                <c:pt idx="12">
                  <c:v>Fishdom</c:v>
                </c:pt>
                <c:pt idx="13">
                  <c:v>Cookie Jam Blast</c:v>
                </c:pt>
                <c:pt idx="14">
                  <c:v>Cookie Jam </c:v>
                </c:pt>
                <c:pt idx="15">
                  <c:v>Home Design Makeover</c:v>
                </c:pt>
                <c:pt idx="16">
                  <c:v>Solitaire Grand Harvest</c:v>
                </c:pt>
                <c:pt idx="17">
                  <c:v>WOZ Magic Match</c:v>
                </c:pt>
                <c:pt idx="18">
                  <c:v>Homescapes</c:v>
                </c:pt>
                <c:pt idx="19">
                  <c:v>Gardenscapes</c:v>
                </c:pt>
                <c:pt idx="20">
                  <c:v>Solitaire TriPeaks</c:v>
                </c:pt>
                <c:pt idx="21">
                  <c:v>Diamond Diaries Saga</c:v>
                </c:pt>
                <c:pt idx="22">
                  <c:v>​​Fairway Solitaire Blast</c:v>
                </c:pt>
                <c:pt idx="23">
                  <c:v>Destination Solitaire</c:v>
                </c:pt>
                <c:pt idx="24">
                  <c:v>Matchington Mansion</c:v>
                </c:pt>
              </c:strCache>
            </c:strRef>
          </c:cat>
          <c:val>
            <c:numRef>
              <c:f>'Graphs with Data'!$F$7:$F$31</c:f>
              <c:numCache>
                <c:formatCode>#,##0</c:formatCode>
                <c:ptCount val="25"/>
                <c:pt idx="0">
                  <c:v>1</c:v>
                </c:pt>
                <c:pt idx="1">
                  <c:v>10</c:v>
                </c:pt>
                <c:pt idx="2">
                  <c:v>10</c:v>
                </c:pt>
                <c:pt idx="3">
                  <c:v>200</c:v>
                </c:pt>
                <c:pt idx="4">
                  <c:v>25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25</c:v>
                </c:pt>
                <c:pt idx="9">
                  <c:v>10</c:v>
                </c:pt>
                <c:pt idx="10">
                  <c:v>10</c:v>
                </c:pt>
                <c:pt idx="11">
                  <c:v>2500</c:v>
                </c:pt>
                <c:pt idx="12">
                  <c:v>10</c:v>
                </c:pt>
                <c:pt idx="13">
                  <c:v>25</c:v>
                </c:pt>
                <c:pt idx="14">
                  <c:v>25</c:v>
                </c:pt>
                <c:pt idx="15">
                  <c:v>100</c:v>
                </c:pt>
                <c:pt idx="16">
                  <c:v>7500</c:v>
                </c:pt>
                <c:pt idx="17">
                  <c:v>10</c:v>
                </c:pt>
                <c:pt idx="18">
                  <c:v>1000</c:v>
                </c:pt>
                <c:pt idx="19">
                  <c:v>1000</c:v>
                </c:pt>
                <c:pt idx="20">
                  <c:v>7500</c:v>
                </c:pt>
                <c:pt idx="21">
                  <c:v>7.5</c:v>
                </c:pt>
                <c:pt idx="22">
                  <c:v>147.5</c:v>
                </c:pt>
                <c:pt idx="23">
                  <c:v>10000</c:v>
                </c:pt>
                <c:pt idx="2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C647-A408-6B8603CA95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9229231"/>
        <c:axId val="709034431"/>
      </c:barChart>
      <c:catAx>
        <c:axId val="18922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34431"/>
        <c:crosses val="autoZero"/>
        <c:auto val="1"/>
        <c:lblAlgn val="ctr"/>
        <c:lblOffset val="100"/>
        <c:noMultiLvlLbl val="0"/>
      </c:catAx>
      <c:valAx>
        <c:axId val="70903443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9229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rgbClr val="202E4D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0</xdr:rowOff>
    </xdr:from>
    <xdr:ext cx="647700" cy="3905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6</xdr:col>
      <xdr:colOff>539750</xdr:colOff>
      <xdr:row>5</xdr:row>
      <xdr:rowOff>0</xdr:rowOff>
    </xdr:from>
    <xdr:to>
      <xdr:col>14</xdr:col>
      <xdr:colOff>800100</xdr:colOff>
      <xdr:row>29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DB71A2-85B1-B341-BD33-D827905E9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558800</xdr:colOff>
      <xdr:row>31</xdr:row>
      <xdr:rowOff>38100</xdr:rowOff>
    </xdr:from>
    <xdr:to>
      <xdr:col>14</xdr:col>
      <xdr:colOff>819150</xdr:colOff>
      <xdr:row>55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E737DD-6F13-5A40-902A-187382A97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558800</xdr:colOff>
      <xdr:row>57</xdr:row>
      <xdr:rowOff>12700</xdr:rowOff>
    </xdr:from>
    <xdr:to>
      <xdr:col>14</xdr:col>
      <xdr:colOff>819150</xdr:colOff>
      <xdr:row>81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3C2DCC-51EC-1A4B-9EA4-70147254E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558800</xdr:colOff>
      <xdr:row>82</xdr:row>
      <xdr:rowOff>88900</xdr:rowOff>
    </xdr:from>
    <xdr:to>
      <xdr:col>14</xdr:col>
      <xdr:colOff>819150</xdr:colOff>
      <xdr:row>107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C3FA664-8CFA-384E-83B6-68309B130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2647950</xdr:colOff>
      <xdr:row>3</xdr:row>
      <xdr:rowOff>9525</xdr:rowOff>
    </xdr:from>
    <xdr:ext cx="600075" cy="3619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3257550</xdr:colOff>
      <xdr:row>0</xdr:row>
      <xdr:rowOff>0</xdr:rowOff>
    </xdr:from>
    <xdr:ext cx="876300" cy="5143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685800</xdr:colOff>
      <xdr:row>0</xdr:row>
      <xdr:rowOff>0</xdr:rowOff>
    </xdr:from>
    <xdr:ext cx="647700" cy="3905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0</xdr:rowOff>
    </xdr:from>
    <xdr:ext cx="647700" cy="3905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9B8E8632-3FC8-764C-A939-BCF3A15D78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0"/>
          <a:ext cx="647700" cy="3905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0</xdr:rowOff>
    </xdr:from>
    <xdr:ext cx="647700" cy="3905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tabSelected="1" workbookViewId="0">
      <selection activeCell="C6" sqref="C6:F6"/>
    </sheetView>
  </sheetViews>
  <sheetFormatPr baseColWidth="10" defaultColWidth="14.5" defaultRowHeight="15" customHeight="1"/>
  <cols>
    <col min="1" max="1" width="17.33203125" style="29" customWidth="1"/>
    <col min="2" max="2" width="27.6640625" style="29" customWidth="1"/>
    <col min="3" max="3" width="23.5" style="29" customWidth="1"/>
    <col min="4" max="4" width="27.5" style="29" customWidth="1"/>
    <col min="5" max="5" width="25.6640625" style="29" customWidth="1"/>
    <col min="6" max="6" width="16" style="29" customWidth="1"/>
    <col min="7" max="16384" width="14.5" style="29"/>
  </cols>
  <sheetData>
    <row r="1" spans="1:26" ht="37.5" customHeight="1">
      <c r="A1" s="215"/>
      <c r="B1" s="26" t="s">
        <v>277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8" customHeight="1">
      <c r="A2" s="195" t="s">
        <v>278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2.75" customHeight="1">
      <c r="A6" s="64"/>
      <c r="B6" s="217" t="s">
        <v>11</v>
      </c>
      <c r="C6" s="224" t="s">
        <v>279</v>
      </c>
      <c r="D6" s="224" t="s">
        <v>280</v>
      </c>
      <c r="E6" s="224" t="s">
        <v>281</v>
      </c>
      <c r="F6" s="224" t="s">
        <v>282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2.75" customHeight="1">
      <c r="A7" s="64"/>
      <c r="B7" s="218" t="s">
        <v>35</v>
      </c>
      <c r="C7" s="155">
        <f>IFERROR(HLOOKUP(B7,Economy!$B$10:$AE$33,24,FALSE),"N/A")</f>
        <v>32.223144104803495</v>
      </c>
      <c r="D7" s="155">
        <f>HLOOKUP(B7,Economy!$A$36:$AE$57,22,FALSE)</f>
        <v>9</v>
      </c>
      <c r="E7" s="155">
        <f>HLOOKUP(B7,Economy!$A$36:$AE$71,36,FALSE)</f>
        <v>9</v>
      </c>
      <c r="F7" s="71">
        <f>HLOOKUP(B7,'Currency Conversions'!$A$5:$AE$10,6,FALSE)</f>
        <v>1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2.75" customHeight="1">
      <c r="A8" s="64"/>
      <c r="B8" s="218" t="s">
        <v>31</v>
      </c>
      <c r="C8" s="155">
        <f>IFERROR(HLOOKUP(B8,Economy!$B$10:$AE$33,24,FALSE),"N/A")</f>
        <v>26.2</v>
      </c>
      <c r="D8" s="155">
        <f>HLOOKUP(B8,Economy!$A$36:$AE$57,22,FALSE)</f>
        <v>3.8400000000000007</v>
      </c>
      <c r="E8" s="155">
        <f>HLOOKUP(B8,Economy!$A$36:$AE$71,36,FALSE)</f>
        <v>3.8400000000000007</v>
      </c>
      <c r="F8" s="71">
        <f>HLOOKUP(B8,'Currency Conversions'!$A$5:$AE$10,6,FALSE)</f>
        <v>10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2.75" customHeight="1">
      <c r="A9" s="64"/>
      <c r="B9" s="218" t="s">
        <v>32</v>
      </c>
      <c r="C9" s="155">
        <f>IFERROR(HLOOKUP(B9,Economy!$B$10:$AE$33,24,FALSE),"N/A")</f>
        <v>14.157738095238095</v>
      </c>
      <c r="D9" s="155">
        <f>HLOOKUP(B9,Economy!$A$36:$AE$57,22,FALSE)</f>
        <v>6.7850401002506269</v>
      </c>
      <c r="E9" s="155">
        <f>HLOOKUP(B9,Economy!$A$36:$AE$71,36,FALSE)</f>
        <v>6.8850401002506265</v>
      </c>
      <c r="F9" s="71">
        <f>HLOOKUP(B9,'Currency Conversions'!$A$5:$AE$10,6,FALSE)</f>
        <v>10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2.75" customHeight="1">
      <c r="A10" s="64"/>
      <c r="B10" s="218" t="s">
        <v>18</v>
      </c>
      <c r="C10" s="155">
        <f>IFERROR(HLOOKUP(B10,Economy!$B$10:$AE$33,24,FALSE),"N/A")</f>
        <v>9.99</v>
      </c>
      <c r="D10" s="155">
        <f>HLOOKUP(B10,Economy!$A$36:$AE$57,22,FALSE)</f>
        <v>5.3899999999999988</v>
      </c>
      <c r="E10" s="155">
        <f>HLOOKUP(B10,Economy!$A$36:$AE$71,36,FALSE)</f>
        <v>5.4399999999999986</v>
      </c>
      <c r="F10" s="71">
        <f>HLOOKUP(B10,'Currency Conversions'!$A$5:$AE$10,6,FALSE)</f>
        <v>200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2.75" customHeight="1">
      <c r="A11" s="64"/>
      <c r="B11" s="218" t="s">
        <v>29</v>
      </c>
      <c r="C11" s="155">
        <f>IFERROR(HLOOKUP(B11,Economy!$B$10:$AE$33,24,FALSE),"N/A")</f>
        <v>8.6</v>
      </c>
      <c r="D11" s="155">
        <f>HLOOKUP(B11,Economy!$A$36:$AE$57,22,FALSE)</f>
        <v>8.64</v>
      </c>
      <c r="E11" s="155">
        <f>HLOOKUP(B11,Economy!$A$36:$AE$71,36,FALSE)</f>
        <v>8.68</v>
      </c>
      <c r="F11" s="71">
        <f>HLOOKUP(B11,'Currency Conversions'!$A$5:$AE$10,6,FALSE)</f>
        <v>25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2.75" customHeight="1">
      <c r="A12" s="64"/>
      <c r="B12" s="218" t="s">
        <v>22</v>
      </c>
      <c r="C12" s="155">
        <f>IFERROR(HLOOKUP(B12,Economy!$B$10:$AE$33,24,FALSE),"N/A")</f>
        <v>7.8666666666666671</v>
      </c>
      <c r="D12" s="155">
        <f>HLOOKUP(B12,Economy!$A$36:$AE$57,22,FALSE)</f>
        <v>4.8088888888888883</v>
      </c>
      <c r="E12" s="155">
        <f>HLOOKUP(B12,Economy!$A$36:$AE$71,36,FALSE)</f>
        <v>4.8088888888888883</v>
      </c>
      <c r="F12" s="71">
        <f>HLOOKUP(B12,'Currency Conversions'!$A$5:$AE$10,6,FALSE)</f>
        <v>7.5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2.75" customHeight="1">
      <c r="A13" s="64"/>
      <c r="B13" s="218" t="s">
        <v>21</v>
      </c>
      <c r="C13" s="155">
        <f>IFERROR(HLOOKUP(B13,Economy!$B$10:$AE$33,24,FALSE),"N/A")</f>
        <v>7.8666666666666671</v>
      </c>
      <c r="D13" s="155">
        <f>HLOOKUP(B13,Economy!$A$36:$AE$57,22,FALSE)</f>
        <v>4.2133333333333329</v>
      </c>
      <c r="E13" s="155">
        <f>HLOOKUP(B13,Economy!$A$36:$AE$71,36,FALSE)</f>
        <v>4.2133333333333329</v>
      </c>
      <c r="F13" s="71">
        <f>HLOOKUP(B13,'Currency Conversions'!$A$5:$AE$10,6,FALSE)</f>
        <v>7.5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2.75" customHeight="1">
      <c r="A14" s="64"/>
      <c r="B14" s="218" t="s">
        <v>20</v>
      </c>
      <c r="C14" s="155">
        <f>IFERROR(HLOOKUP(B14,Economy!$B$10:$AE$33,24,FALSE),"N/A")</f>
        <v>7.8666666666666671</v>
      </c>
      <c r="D14" s="155">
        <f>HLOOKUP(B14,Economy!$A$36:$AE$57,22,FALSE)</f>
        <v>2.9333333333333331</v>
      </c>
      <c r="E14" s="155">
        <f>HLOOKUP(B14,Economy!$A$36:$AE$71,36,FALSE)</f>
        <v>2.9333333333333331</v>
      </c>
      <c r="F14" s="71">
        <f>HLOOKUP(B14,'Currency Conversions'!$A$5:$AE$10,6,FALSE)</f>
        <v>7.5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2.75" customHeight="1">
      <c r="A15" s="64"/>
      <c r="B15" s="218" t="s">
        <v>30</v>
      </c>
      <c r="C15" s="155">
        <f>IFERROR(HLOOKUP(B15,Economy!$B$10:$AE$33,24,FALSE),"N/A")</f>
        <v>7</v>
      </c>
      <c r="D15" s="155">
        <f>HLOOKUP(B15,Economy!$A$36:$AE$57,22,FALSE)</f>
        <v>8</v>
      </c>
      <c r="E15" s="155">
        <f>HLOOKUP(B15,Economy!$A$36:$AE$71,36,FALSE)</f>
        <v>8.0399999999999991</v>
      </c>
      <c r="F15" s="71">
        <f>HLOOKUP(B15,'Currency Conversions'!$A$5:$AE$10,6,FALSE)</f>
        <v>25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2.75" customHeight="1">
      <c r="A16" s="64"/>
      <c r="B16" s="218" t="s">
        <v>26</v>
      </c>
      <c r="C16" s="155">
        <f>IFERROR(HLOOKUP(B16,Economy!$B$10:$AE$33,24,FALSE),"N/A")</f>
        <v>6.8</v>
      </c>
      <c r="D16" s="155">
        <f>HLOOKUP(B16,Economy!$A$36:$AE$57,22,FALSE)</f>
        <v>3.8400000000000007</v>
      </c>
      <c r="E16" s="155">
        <f>HLOOKUP(B16,Economy!$A$36:$AE$71,36,FALSE)</f>
        <v>3.8400000000000007</v>
      </c>
      <c r="F16" s="71">
        <f>HLOOKUP(B16,'Currency Conversions'!$A$5:$AE$10,6,FALSE)</f>
        <v>10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2.75" customHeight="1">
      <c r="A17" s="64"/>
      <c r="B17" s="218" t="s">
        <v>19</v>
      </c>
      <c r="C17" s="155">
        <f>IFERROR(HLOOKUP(B17,Economy!$B$10:$AE$33,24,FALSE),"N/A")</f>
        <v>6.2</v>
      </c>
      <c r="D17" s="155">
        <f>HLOOKUP(B17,Economy!$A$36:$AE$57,22,FALSE)</f>
        <v>1.9200000000000004</v>
      </c>
      <c r="E17" s="155">
        <f>HLOOKUP(B17,Economy!$A$36:$AE$71,36,FALSE)</f>
        <v>1.9200000000000004</v>
      </c>
      <c r="F17" s="71">
        <f>HLOOKUP(B17,'Currency Conversions'!$A$5:$AE$10,6,FALSE)</f>
        <v>10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2.75" customHeight="1">
      <c r="A18" s="64"/>
      <c r="B18" s="218" t="s">
        <v>16</v>
      </c>
      <c r="C18" s="155">
        <f>IFERROR(HLOOKUP(B18,Economy!$B$10:$AE$33,24,FALSE),"N/A")</f>
        <v>5.3</v>
      </c>
      <c r="D18" s="155">
        <f>HLOOKUP(B18,Economy!$A$36:$AE$57,22,FALSE)</f>
        <v>0.60799999999999998</v>
      </c>
      <c r="E18" s="155">
        <f>HLOOKUP(B18,Economy!$A$36:$AE$71,36,FALSE)</f>
        <v>1.8080000000000001</v>
      </c>
      <c r="F18" s="71">
        <f>HLOOKUP(B18,'Currency Conversions'!$A$5:$AE$10,6,FALSE)</f>
        <v>2500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2.75" customHeight="1">
      <c r="A19" s="64"/>
      <c r="B19" s="218" t="s">
        <v>27</v>
      </c>
      <c r="C19" s="155">
        <f>IFERROR(HLOOKUP(B19,Economy!$B$10:$AE$33,24,FALSE),"N/A")</f>
        <v>4.9000000000000004</v>
      </c>
      <c r="D19" s="155">
        <f>HLOOKUP(B19,Economy!$A$36:$AE$57,22,FALSE)</f>
        <v>1.9</v>
      </c>
      <c r="E19" s="155">
        <f>HLOOKUP(B19,Economy!$A$36:$AE$71,36,FALSE)</f>
        <v>1.9</v>
      </c>
      <c r="F19" s="71">
        <f>HLOOKUP(B19,'Currency Conversions'!$A$5:$AE$10,6,FALSE)</f>
        <v>10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2.75" customHeight="1">
      <c r="A20" s="64"/>
      <c r="B20" s="218" t="s">
        <v>24</v>
      </c>
      <c r="C20" s="155">
        <f>IFERROR(HLOOKUP(B20,Economy!$B$10:$AE$33,24,FALSE),"N/A")</f>
        <v>3.4</v>
      </c>
      <c r="D20" s="155">
        <f>HLOOKUP(B20,Economy!$A$36:$AE$57,22,FALSE)</f>
        <v>1.9066666666666667</v>
      </c>
      <c r="E20" s="155">
        <f>HLOOKUP(B20,Economy!$A$36:$AE$71,36,FALSE)</f>
        <v>1.9466666666666668</v>
      </c>
      <c r="F20" s="71">
        <f>HLOOKUP(B20,'Currency Conversions'!$A$5:$AE$10,6,FALSE)</f>
        <v>25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2.75" customHeight="1">
      <c r="A21" s="64"/>
      <c r="B21" s="218" t="s">
        <v>23</v>
      </c>
      <c r="C21" s="155">
        <f>IFERROR(HLOOKUP(B21,Economy!$B$10:$AE$33,24,FALSE),"N/A")</f>
        <v>3</v>
      </c>
      <c r="D21" s="155">
        <f>HLOOKUP(B21,Economy!$A$36:$AE$57,22,FALSE)</f>
        <v>2.1466666666666665</v>
      </c>
      <c r="E21" s="155">
        <f>HLOOKUP(B21,Economy!$A$36:$AE$71,36,FALSE)</f>
        <v>3.1466666666666665</v>
      </c>
      <c r="F21" s="71">
        <f>HLOOKUP(B21,'Currency Conversions'!$A$5:$AE$10,6,FALSE)</f>
        <v>25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2.75" customHeight="1">
      <c r="A22" s="64"/>
      <c r="B22" s="218" t="s">
        <v>36</v>
      </c>
      <c r="C22" s="155">
        <f>IFERROR(HLOOKUP(B22,Economy!$B$10:$AE$33,24,FALSE),"N/A")</f>
        <v>2.9</v>
      </c>
      <c r="D22" s="155">
        <f>HLOOKUP(B22,Economy!$A$36:$AE$57,22,FALSE)</f>
        <v>1.44</v>
      </c>
      <c r="E22" s="155">
        <f>HLOOKUP(B22,Economy!$A$36:$AE$71,36,FALSE)</f>
        <v>1.44</v>
      </c>
      <c r="F22" s="71">
        <f>HLOOKUP(B22,'Currency Conversions'!$A$5:$AE$10,6,FALSE)</f>
        <v>100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2.75" customHeight="1">
      <c r="A23" s="64"/>
      <c r="B23" s="218" t="s">
        <v>13</v>
      </c>
      <c r="C23" s="155">
        <f>IFERROR(HLOOKUP(B23,Economy!$B$10:$AE$33,24,FALSE),"N/A")</f>
        <v>2.666666666666667</v>
      </c>
      <c r="D23" s="155">
        <f>HLOOKUP(B23,Economy!$A$36:$AE$57,22,FALSE)</f>
        <v>1.36</v>
      </c>
      <c r="E23" s="155">
        <f>HLOOKUP(B23,Economy!$A$36:$AE$71,36,FALSE)</f>
        <v>1.36</v>
      </c>
      <c r="F23" s="71">
        <f>HLOOKUP(B23,'Currency Conversions'!$A$5:$AE$10,6,FALSE)</f>
        <v>7500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2.75" customHeight="1">
      <c r="A24" s="64"/>
      <c r="B24" s="218" t="s">
        <v>25</v>
      </c>
      <c r="C24" s="155">
        <f>IFERROR(HLOOKUP(B24,Economy!$B$10:$AE$33,24,FALSE),"N/A")</f>
        <v>2.2000000000000002</v>
      </c>
      <c r="D24" s="155">
        <f>HLOOKUP(B24,Economy!$A$36:$AE$57,22,FALSE)</f>
        <v>3.246666666666667</v>
      </c>
      <c r="E24" s="155">
        <f>HLOOKUP(B24,Economy!$A$36:$AE$71,36,FALSE)</f>
        <v>3.246666666666667</v>
      </c>
      <c r="F24" s="71">
        <f>HLOOKUP(B24,'Currency Conversions'!$A$5:$AE$10,6,FALSE)</f>
        <v>10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2.75" customHeight="1">
      <c r="A25" s="64"/>
      <c r="B25" s="218" t="s">
        <v>33</v>
      </c>
      <c r="C25" s="155">
        <f>IFERROR(HLOOKUP(B25,Economy!$B$10:$AE$33,24,FALSE),"N/A")</f>
        <v>1.9</v>
      </c>
      <c r="D25" s="155">
        <f>HLOOKUP(B25,Economy!$A$36:$AE$57,22,FALSE)</f>
        <v>5.1199999999999992</v>
      </c>
      <c r="E25" s="155">
        <f>HLOOKUP(B25,Economy!$A$36:$AE$71,36,FALSE)</f>
        <v>5.1889999999999992</v>
      </c>
      <c r="F25" s="71">
        <f>HLOOKUP(B25,'Currency Conversions'!$A$5:$AE$10,6,FALSE)</f>
        <v>1000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2.75" customHeight="1">
      <c r="A26" s="64"/>
      <c r="B26" s="218" t="s">
        <v>28</v>
      </c>
      <c r="C26" s="155">
        <f>IFERROR(HLOOKUP(B26,Economy!$B$10:$AE$33,24,FALSE),"N/A")</f>
        <v>1.9</v>
      </c>
      <c r="D26" s="155">
        <f>HLOOKUP(B26,Economy!$A$36:$AE$57,22,FALSE)</f>
        <v>3.1533333333333333</v>
      </c>
      <c r="E26" s="155">
        <f>HLOOKUP(B26,Economy!$A$36:$AE$71,36,FALSE)</f>
        <v>3.2103333333333333</v>
      </c>
      <c r="F26" s="71">
        <f>HLOOKUP(B26,'Currency Conversions'!$A$5:$AE$10,6,FALSE)</f>
        <v>1000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2.75" customHeight="1">
      <c r="A27" s="64"/>
      <c r="B27" s="219" t="s">
        <v>14</v>
      </c>
      <c r="C27" s="155">
        <f>IFERROR(HLOOKUP(B27,Economy!$B$10:$AE$33,24,FALSE),"N/A")</f>
        <v>1.6666666666666667</v>
      </c>
      <c r="D27" s="155">
        <f>HLOOKUP(B27,Economy!$A$36:$AE$57,22,FALSE)</f>
        <v>2.4340000000000002</v>
      </c>
      <c r="E27" s="155">
        <f>HLOOKUP(B27,Economy!$A$36:$AE$71,36,FALSE)</f>
        <v>2.8328000000000002</v>
      </c>
      <c r="F27" s="71">
        <f>HLOOKUP(B27,'Currency Conversions'!$A$5:$AE$10,6,FALSE)</f>
        <v>7500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2.75" customHeight="1">
      <c r="A28" s="64"/>
      <c r="B28" s="218" t="s">
        <v>37</v>
      </c>
      <c r="C28" s="155">
        <f>IFERROR(HLOOKUP(B28,Economy!$B$10:$AE$33,24,FALSE),"N/A")</f>
        <v>1.2</v>
      </c>
      <c r="D28" s="155">
        <f>HLOOKUP(B28,Economy!$A$36:$AE$57,22,FALSE)</f>
        <v>3.84</v>
      </c>
      <c r="E28" s="155">
        <f>HLOOKUP(B28,Economy!$A$36:$AE$71,36,FALSE)</f>
        <v>3.84</v>
      </c>
      <c r="F28" s="71">
        <f>HLOOKUP(B28,'Currency Conversions'!$A$5:$AE$10,6,FALSE)</f>
        <v>7.5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2.75" customHeight="1">
      <c r="A29" s="64"/>
      <c r="B29" s="218" t="s">
        <v>17</v>
      </c>
      <c r="C29" s="155">
        <f>IFERROR(HLOOKUP(B29,Economy!$B$10:$AE$33,24,FALSE),"N/A")</f>
        <v>1.0169491525423728</v>
      </c>
      <c r="D29" s="155">
        <f>HLOOKUP(B29,Economy!$A$36:$AE$57,22,FALSE)</f>
        <v>2.3593220338983052</v>
      </c>
      <c r="E29" s="155">
        <f>HLOOKUP(B29,Economy!$A$36:$AE$71,36,FALSE)</f>
        <v>2.3593220338983052</v>
      </c>
      <c r="F29" s="71">
        <f>HLOOKUP(B29,'Currency Conversions'!$A$5:$AE$10,6,FALSE)</f>
        <v>147.5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2.75" customHeight="1">
      <c r="A30" s="64"/>
      <c r="B30" s="218" t="s">
        <v>15</v>
      </c>
      <c r="C30" s="155">
        <f>IFERROR(HLOOKUP(B30,Economy!$B$10:$AE$33,24,FALSE),"N/A")</f>
        <v>1</v>
      </c>
      <c r="D30" s="155">
        <f>HLOOKUP(B30,Economy!$A$36:$AE$57,22,FALSE)</f>
        <v>0.98000000000000009</v>
      </c>
      <c r="E30" s="155">
        <f>HLOOKUP(B30,Economy!$A$36:$AE$71,36,FALSE)</f>
        <v>1.2000000000000002</v>
      </c>
      <c r="F30" s="71">
        <f>HLOOKUP(B30,'Currency Conversions'!$A$5:$AE$10,6,FALSE)</f>
        <v>10000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2.75" customHeight="1">
      <c r="A31" s="64"/>
      <c r="B31" s="218" t="s">
        <v>34</v>
      </c>
      <c r="C31" s="155">
        <f>IFERROR(HLOOKUP(B31,Economy!$B$10:$AE$33,24,FALSE),"N/A")</f>
        <v>0.9</v>
      </c>
      <c r="D31" s="155">
        <f>HLOOKUP(B31,Economy!$A$36:$AE$57,22,FALSE)</f>
        <v>1.5166666666666666</v>
      </c>
      <c r="E31" s="155">
        <f>HLOOKUP(B31,Economy!$A$36:$AE$71,36,FALSE)</f>
        <v>1.5166666666666666</v>
      </c>
      <c r="F31" s="71">
        <f>HLOOKUP(B31,'Currency Conversions'!$A$5:$AE$10,6,FALSE)</f>
        <v>1000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2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2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2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2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2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2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2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2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2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2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2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2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2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2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2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2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2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2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2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2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2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2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2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2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2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2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2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2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2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2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2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2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2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2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2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2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2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2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2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2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2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2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2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2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2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2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2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2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2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2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2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2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2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2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2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2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2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2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2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2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2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2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2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2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2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2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2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2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2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2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2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2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2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2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2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2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2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2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2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2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2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2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2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2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2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2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2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2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2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2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2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2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2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2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2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2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2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2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2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2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2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2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2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2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2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2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2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2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2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2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2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2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2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2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2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2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2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2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2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2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2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2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2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2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2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2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2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2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2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2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2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2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2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2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2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2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2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2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2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2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2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2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2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2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2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2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2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2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2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2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2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2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2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2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2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2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2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2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2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2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2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2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2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2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2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2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2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2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2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2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2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2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2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2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2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2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2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2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2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2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2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2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2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2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2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2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2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2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2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2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2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autoFilter ref="B6:F31" xr:uid="{00000000-0009-0000-0000-000003000000}">
    <sortState ref="B7:F31">
      <sortCondition descending="1" ref="C6:C31"/>
    </sortState>
  </autoFilter>
  <conditionalFormatting sqref="B14 B25:B26">
    <cfRule type="cellIs" dxfId="13" priority="1" operator="equal">
      <formula>"N/A"</formula>
    </cfRule>
  </conditionalFormatting>
  <conditionalFormatting sqref="B10:B11">
    <cfRule type="cellIs" dxfId="12" priority="2" operator="equal">
      <formula>"N/A"</formula>
    </cfRule>
  </conditionalFormatting>
  <conditionalFormatting sqref="B12">
    <cfRule type="cellIs" dxfId="11" priority="3" operator="equal">
      <formula>"N/A"</formula>
    </cfRule>
  </conditionalFormatting>
  <conditionalFormatting sqref="B13">
    <cfRule type="cellIs" dxfId="10" priority="4" operator="equal">
      <formula>"N/A"</formula>
    </cfRule>
  </conditionalFormatting>
  <conditionalFormatting sqref="B16">
    <cfRule type="cellIs" dxfId="9" priority="5" operator="equal">
      <formula>"N/A"</formula>
    </cfRule>
  </conditionalFormatting>
  <conditionalFormatting sqref="B15">
    <cfRule type="cellIs" dxfId="8" priority="6" operator="equal">
      <formula>"N/A"</formula>
    </cfRule>
  </conditionalFormatting>
  <conditionalFormatting sqref="B17">
    <cfRule type="cellIs" dxfId="7" priority="7" operator="equal">
      <formula>"N/A"</formula>
    </cfRule>
  </conditionalFormatting>
  <conditionalFormatting sqref="B18">
    <cfRule type="cellIs" dxfId="6" priority="8" operator="equal">
      <formula>"N/A"</formula>
    </cfRule>
  </conditionalFormatting>
  <conditionalFormatting sqref="B19">
    <cfRule type="cellIs" dxfId="5" priority="9" operator="equal">
      <formula>"N/A"</formula>
    </cfRule>
  </conditionalFormatting>
  <conditionalFormatting sqref="B20">
    <cfRule type="cellIs" dxfId="4" priority="10" operator="equal">
      <formula>"N/A"</formula>
    </cfRule>
  </conditionalFormatting>
  <conditionalFormatting sqref="B21">
    <cfRule type="cellIs" dxfId="3" priority="11" operator="equal">
      <formula>"N/A"</formula>
    </cfRule>
  </conditionalFormatting>
  <conditionalFormatting sqref="B22">
    <cfRule type="cellIs" dxfId="2" priority="12" operator="equal">
      <formula>"N/A"</formula>
    </cfRule>
  </conditionalFormatting>
  <conditionalFormatting sqref="B23:B31">
    <cfRule type="cellIs" dxfId="1" priority="13" operator="equal">
      <formula>"N/A"</formula>
    </cfRule>
  </conditionalFormatting>
  <conditionalFormatting sqref="B24:B26">
    <cfRule type="cellIs" dxfId="0" priority="14" operator="equal">
      <formula>"N/A"</formula>
    </cfRule>
  </conditionalFormatting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E996"/>
  <sheetViews>
    <sheetView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baseColWidth="10" defaultColWidth="14.5" defaultRowHeight="15" customHeight="1"/>
  <cols>
    <col min="1" max="1" width="49.5" style="29" customWidth="1"/>
    <col min="2" max="2" width="26.5" style="29" customWidth="1"/>
    <col min="3" max="6" width="25" style="29" customWidth="1"/>
    <col min="7" max="7" width="18.83203125" style="29" customWidth="1"/>
    <col min="8" max="8" width="19.5" style="29" customWidth="1"/>
    <col min="9" max="9" width="20.83203125" style="29" customWidth="1"/>
    <col min="10" max="10" width="22.6640625" style="29" customWidth="1"/>
    <col min="11" max="11" width="22.1640625" style="29" customWidth="1"/>
    <col min="12" max="12" width="15.5" style="29" customWidth="1"/>
    <col min="13" max="13" width="21" style="29" customWidth="1"/>
    <col min="14" max="14" width="22.5" style="29" customWidth="1"/>
    <col min="15" max="15" width="22" style="29" customWidth="1"/>
    <col min="16" max="16" width="15" style="29" customWidth="1"/>
    <col min="17" max="17" width="17.83203125" style="29" customWidth="1"/>
    <col min="18" max="18" width="19.5" style="29" customWidth="1"/>
    <col min="19" max="19" width="15" style="29" customWidth="1"/>
    <col min="20" max="20" width="16.6640625" style="29" customWidth="1"/>
    <col min="21" max="21" width="21.83203125" style="29" customWidth="1"/>
    <col min="22" max="22" width="19.33203125" style="29" customWidth="1"/>
    <col min="23" max="23" width="23.6640625" style="29" customWidth="1"/>
    <col min="24" max="24" width="20.6640625" style="29" customWidth="1"/>
    <col min="25" max="30" width="27.33203125" style="29" customWidth="1"/>
    <col min="31" max="31" width="19.33203125" style="29" customWidth="1"/>
    <col min="32" max="16384" width="14.5" style="29"/>
  </cols>
  <sheetData>
    <row r="1" spans="1:31" ht="45" hidden="1" customHeight="1">
      <c r="A1" s="26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6" hidden="1" customHeight="1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" hidden="1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30.75" customHeight="1">
      <c r="A4" s="34" t="s">
        <v>12</v>
      </c>
      <c r="B4" s="35"/>
      <c r="C4" s="35"/>
      <c r="D4" s="35"/>
      <c r="E4" s="35"/>
      <c r="F4" s="35"/>
      <c r="G4" s="35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15.75" customHeight="1">
      <c r="A5" s="37" t="s">
        <v>11</v>
      </c>
      <c r="B5" s="38" t="s">
        <v>13</v>
      </c>
      <c r="C5" s="38" t="s">
        <v>14</v>
      </c>
      <c r="D5" s="38" t="s">
        <v>15</v>
      </c>
      <c r="E5" s="38" t="s">
        <v>16</v>
      </c>
      <c r="F5" s="38" t="s">
        <v>17</v>
      </c>
      <c r="G5" s="38" t="s">
        <v>18</v>
      </c>
      <c r="H5" s="38" t="s">
        <v>19</v>
      </c>
      <c r="I5" s="38" t="s">
        <v>20</v>
      </c>
      <c r="J5" s="38" t="s">
        <v>21</v>
      </c>
      <c r="K5" s="38" t="s">
        <v>22</v>
      </c>
      <c r="L5" s="38" t="s">
        <v>23</v>
      </c>
      <c r="M5" s="38" t="s">
        <v>24</v>
      </c>
      <c r="N5" s="38" t="s">
        <v>25</v>
      </c>
      <c r="O5" s="38" t="s">
        <v>26</v>
      </c>
      <c r="P5" s="38" t="s">
        <v>27</v>
      </c>
      <c r="Q5" s="38" t="s">
        <v>28</v>
      </c>
      <c r="R5" s="38" t="s">
        <v>29</v>
      </c>
      <c r="S5" s="38" t="s">
        <v>30</v>
      </c>
      <c r="T5" s="38" t="s">
        <v>31</v>
      </c>
      <c r="U5" s="38" t="s">
        <v>32</v>
      </c>
      <c r="V5" s="38" t="s">
        <v>33</v>
      </c>
      <c r="W5" s="38" t="s">
        <v>34</v>
      </c>
      <c r="X5" s="38" t="s">
        <v>35</v>
      </c>
      <c r="Y5" s="38" t="s">
        <v>36</v>
      </c>
      <c r="Z5" s="38" t="s">
        <v>37</v>
      </c>
      <c r="AA5" s="38" t="s">
        <v>38</v>
      </c>
      <c r="AB5" s="38" t="s">
        <v>38</v>
      </c>
      <c r="AC5" s="38"/>
      <c r="AD5" s="38"/>
      <c r="AE5" s="38"/>
    </row>
    <row r="6" spans="1:31" ht="15.75" customHeight="1">
      <c r="A6" s="39" t="s">
        <v>40</v>
      </c>
      <c r="B6" s="40" t="s">
        <v>42</v>
      </c>
      <c r="C6" s="40" t="s">
        <v>42</v>
      </c>
      <c r="D6" s="40" t="s">
        <v>42</v>
      </c>
      <c r="E6" s="40" t="s">
        <v>56</v>
      </c>
      <c r="F6" s="40" t="s">
        <v>58</v>
      </c>
      <c r="G6" s="40" t="s">
        <v>59</v>
      </c>
      <c r="H6" s="40" t="s">
        <v>61</v>
      </c>
      <c r="I6" s="40" t="s">
        <v>61</v>
      </c>
      <c r="J6" s="40" t="s">
        <v>61</v>
      </c>
      <c r="K6" s="40" t="s">
        <v>61</v>
      </c>
      <c r="L6" s="40" t="s">
        <v>42</v>
      </c>
      <c r="M6" s="40" t="s">
        <v>42</v>
      </c>
      <c r="N6" s="40" t="s">
        <v>42</v>
      </c>
      <c r="O6" s="40" t="s">
        <v>61</v>
      </c>
      <c r="P6" s="40" t="s">
        <v>63</v>
      </c>
      <c r="Q6" s="40" t="s">
        <v>42</v>
      </c>
      <c r="R6" s="40" t="s">
        <v>42</v>
      </c>
      <c r="S6" s="40" t="s">
        <v>42</v>
      </c>
      <c r="T6" s="40" t="s">
        <v>61</v>
      </c>
      <c r="U6" s="40" t="s">
        <v>64</v>
      </c>
      <c r="V6" s="40" t="s">
        <v>42</v>
      </c>
      <c r="W6" s="40" t="s">
        <v>42</v>
      </c>
      <c r="X6" s="40" t="s">
        <v>65</v>
      </c>
      <c r="Y6" s="40" t="s">
        <v>63</v>
      </c>
      <c r="Z6" s="40" t="s">
        <v>61</v>
      </c>
      <c r="AA6" s="41"/>
      <c r="AB6" s="41"/>
      <c r="AC6" s="40"/>
      <c r="AD6" s="40"/>
      <c r="AE6" s="40"/>
    </row>
    <row r="7" spans="1:31" ht="15.75" customHeight="1">
      <c r="A7" s="39" t="s">
        <v>68</v>
      </c>
      <c r="B7" s="42">
        <v>15000</v>
      </c>
      <c r="C7" s="42">
        <v>15000</v>
      </c>
      <c r="D7" s="42">
        <v>20000</v>
      </c>
      <c r="E7" s="42">
        <v>5000</v>
      </c>
      <c r="F7" s="42">
        <v>295</v>
      </c>
      <c r="G7" s="42">
        <v>1000</v>
      </c>
      <c r="H7" s="42">
        <v>10</v>
      </c>
      <c r="I7" s="42">
        <v>15</v>
      </c>
      <c r="J7" s="42">
        <v>15</v>
      </c>
      <c r="K7" s="42">
        <v>15</v>
      </c>
      <c r="L7" s="42">
        <v>25</v>
      </c>
      <c r="M7" s="42">
        <v>50</v>
      </c>
      <c r="N7" s="42">
        <v>10</v>
      </c>
      <c r="O7" s="42">
        <v>10</v>
      </c>
      <c r="P7" s="42">
        <v>10</v>
      </c>
      <c r="Q7" s="42">
        <v>1000</v>
      </c>
      <c r="R7" s="42">
        <v>25</v>
      </c>
      <c r="S7" s="42">
        <v>25</v>
      </c>
      <c r="T7" s="42">
        <v>10</v>
      </c>
      <c r="U7" s="42">
        <v>20</v>
      </c>
      <c r="V7" s="42">
        <v>1000</v>
      </c>
      <c r="W7" s="42">
        <v>1000</v>
      </c>
      <c r="X7" s="42">
        <v>1</v>
      </c>
      <c r="Y7" s="42">
        <v>100</v>
      </c>
      <c r="Z7" s="42">
        <v>15</v>
      </c>
      <c r="AA7" s="43"/>
      <c r="AB7" s="43"/>
      <c r="AC7" s="42"/>
      <c r="AD7" s="42"/>
      <c r="AE7" s="42"/>
    </row>
    <row r="8" spans="1:31" ht="15.75" customHeight="1">
      <c r="A8" s="39" t="s">
        <v>70</v>
      </c>
      <c r="B8" s="44">
        <v>2</v>
      </c>
      <c r="C8" s="44">
        <v>2</v>
      </c>
      <c r="D8" s="44">
        <v>2</v>
      </c>
      <c r="E8" s="44">
        <v>2</v>
      </c>
      <c r="F8" s="44">
        <v>2</v>
      </c>
      <c r="G8" s="44">
        <v>5</v>
      </c>
      <c r="H8" s="44">
        <v>1</v>
      </c>
      <c r="I8" s="44">
        <v>2</v>
      </c>
      <c r="J8" s="44">
        <v>2</v>
      </c>
      <c r="K8" s="44">
        <v>2</v>
      </c>
      <c r="L8" s="44">
        <v>1</v>
      </c>
      <c r="M8" s="44">
        <v>2</v>
      </c>
      <c r="N8" s="44">
        <v>1</v>
      </c>
      <c r="O8" s="44">
        <v>1</v>
      </c>
      <c r="P8" s="44">
        <v>1</v>
      </c>
      <c r="Q8" s="44">
        <v>1</v>
      </c>
      <c r="R8" s="44">
        <v>1</v>
      </c>
      <c r="S8" s="44">
        <v>1</v>
      </c>
      <c r="T8" s="44">
        <v>1</v>
      </c>
      <c r="U8" s="44">
        <v>2</v>
      </c>
      <c r="V8" s="44">
        <v>1</v>
      </c>
      <c r="W8" s="44">
        <v>1</v>
      </c>
      <c r="X8" s="44">
        <v>1</v>
      </c>
      <c r="Y8" s="44">
        <v>1</v>
      </c>
      <c r="Z8" s="44">
        <v>2</v>
      </c>
      <c r="AA8" s="45"/>
      <c r="AB8" s="45"/>
      <c r="AC8" s="44"/>
      <c r="AD8" s="44"/>
      <c r="AE8" s="44"/>
    </row>
    <row r="9" spans="1:31" ht="15.75" customHeight="1">
      <c r="A9" s="46" t="s">
        <v>73</v>
      </c>
      <c r="B9" s="47">
        <f t="shared" ref="B9:AB9" si="0">B8/B7</f>
        <v>1.3333333333333334E-4</v>
      </c>
      <c r="C9" s="47">
        <f t="shared" si="0"/>
        <v>1.3333333333333334E-4</v>
      </c>
      <c r="D9" s="47">
        <f t="shared" si="0"/>
        <v>1E-4</v>
      </c>
      <c r="E9" s="47">
        <f t="shared" si="0"/>
        <v>4.0000000000000002E-4</v>
      </c>
      <c r="F9" s="48">
        <f t="shared" si="0"/>
        <v>6.7796610169491523E-3</v>
      </c>
      <c r="G9" s="48">
        <f t="shared" si="0"/>
        <v>5.0000000000000001E-3</v>
      </c>
      <c r="H9" s="48">
        <f t="shared" si="0"/>
        <v>0.1</v>
      </c>
      <c r="I9" s="48">
        <f t="shared" si="0"/>
        <v>0.13333333333333333</v>
      </c>
      <c r="J9" s="48">
        <f t="shared" si="0"/>
        <v>0.13333333333333333</v>
      </c>
      <c r="K9" s="48">
        <f t="shared" si="0"/>
        <v>0.13333333333333333</v>
      </c>
      <c r="L9" s="48">
        <f t="shared" si="0"/>
        <v>0.04</v>
      </c>
      <c r="M9" s="48">
        <f t="shared" si="0"/>
        <v>0.04</v>
      </c>
      <c r="N9" s="48">
        <f t="shared" si="0"/>
        <v>0.1</v>
      </c>
      <c r="O9" s="48">
        <f t="shared" si="0"/>
        <v>0.1</v>
      </c>
      <c r="P9" s="48">
        <f t="shared" si="0"/>
        <v>0.1</v>
      </c>
      <c r="Q9" s="48">
        <f t="shared" si="0"/>
        <v>1E-3</v>
      </c>
      <c r="R9" s="48">
        <f t="shared" si="0"/>
        <v>0.04</v>
      </c>
      <c r="S9" s="48">
        <f t="shared" si="0"/>
        <v>0.04</v>
      </c>
      <c r="T9" s="48">
        <f t="shared" si="0"/>
        <v>0.1</v>
      </c>
      <c r="U9" s="48">
        <f t="shared" si="0"/>
        <v>0.1</v>
      </c>
      <c r="V9" s="48">
        <f t="shared" si="0"/>
        <v>1E-3</v>
      </c>
      <c r="W9" s="48">
        <f t="shared" si="0"/>
        <v>1E-3</v>
      </c>
      <c r="X9" s="48">
        <f t="shared" si="0"/>
        <v>1</v>
      </c>
      <c r="Y9" s="48">
        <f t="shared" si="0"/>
        <v>0.01</v>
      </c>
      <c r="Z9" s="48">
        <f t="shared" si="0"/>
        <v>0.13333333333333333</v>
      </c>
      <c r="AA9" s="48" t="e">
        <f t="shared" si="0"/>
        <v>#DIV/0!</v>
      </c>
      <c r="AB9" s="48" t="e">
        <f t="shared" si="0"/>
        <v>#DIV/0!</v>
      </c>
      <c r="AC9" s="48"/>
      <c r="AD9" s="48"/>
      <c r="AE9" s="48"/>
    </row>
    <row r="10" spans="1:31" ht="15.75" customHeight="1">
      <c r="A10" s="49" t="s">
        <v>82</v>
      </c>
      <c r="B10" s="50">
        <f t="shared" ref="B10:F10" si="1">IF(B6="N/A",0,B7/B8)</f>
        <v>7500</v>
      </c>
      <c r="C10" s="50">
        <f t="shared" si="1"/>
        <v>7500</v>
      </c>
      <c r="D10" s="50">
        <f t="shared" si="1"/>
        <v>10000</v>
      </c>
      <c r="E10" s="50">
        <f t="shared" si="1"/>
        <v>2500</v>
      </c>
      <c r="F10" s="50">
        <f t="shared" si="1"/>
        <v>147.5</v>
      </c>
      <c r="G10" s="50">
        <f t="shared" ref="G10:AB10" si="2">G7/G8</f>
        <v>200</v>
      </c>
      <c r="H10" s="50">
        <f t="shared" si="2"/>
        <v>10</v>
      </c>
      <c r="I10" s="50">
        <f t="shared" si="2"/>
        <v>7.5</v>
      </c>
      <c r="J10" s="50">
        <f t="shared" si="2"/>
        <v>7.5</v>
      </c>
      <c r="K10" s="50">
        <f t="shared" si="2"/>
        <v>7.5</v>
      </c>
      <c r="L10" s="50">
        <f t="shared" si="2"/>
        <v>25</v>
      </c>
      <c r="M10" s="50">
        <f t="shared" si="2"/>
        <v>25</v>
      </c>
      <c r="N10" s="50">
        <f t="shared" si="2"/>
        <v>10</v>
      </c>
      <c r="O10" s="50">
        <f t="shared" si="2"/>
        <v>10</v>
      </c>
      <c r="P10" s="50">
        <f t="shared" si="2"/>
        <v>10</v>
      </c>
      <c r="Q10" s="50">
        <f t="shared" si="2"/>
        <v>1000</v>
      </c>
      <c r="R10" s="50">
        <f t="shared" si="2"/>
        <v>25</v>
      </c>
      <c r="S10" s="50">
        <f t="shared" si="2"/>
        <v>25</v>
      </c>
      <c r="T10" s="50">
        <f t="shared" si="2"/>
        <v>10</v>
      </c>
      <c r="U10" s="50">
        <f t="shared" si="2"/>
        <v>10</v>
      </c>
      <c r="V10" s="50">
        <f t="shared" si="2"/>
        <v>1000</v>
      </c>
      <c r="W10" s="50">
        <f t="shared" si="2"/>
        <v>1000</v>
      </c>
      <c r="X10" s="50">
        <f t="shared" si="2"/>
        <v>1</v>
      </c>
      <c r="Y10" s="50">
        <f t="shared" si="2"/>
        <v>100</v>
      </c>
      <c r="Z10" s="50">
        <f t="shared" si="2"/>
        <v>7.5</v>
      </c>
      <c r="AA10" s="50" t="e">
        <f t="shared" si="2"/>
        <v>#DIV/0!</v>
      </c>
      <c r="AB10" s="50" t="e">
        <f t="shared" si="2"/>
        <v>#DIV/0!</v>
      </c>
      <c r="AC10" s="50"/>
      <c r="AD10" s="50"/>
      <c r="AE10" s="51"/>
    </row>
    <row r="11" spans="1:31" ht="15.7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15.75" customHeight="1">
      <c r="A12" s="39" t="s">
        <v>98</v>
      </c>
      <c r="B12" s="40" t="s">
        <v>99</v>
      </c>
      <c r="C12" s="40" t="s">
        <v>63</v>
      </c>
      <c r="D12" s="40" t="s">
        <v>99</v>
      </c>
      <c r="E12" s="40" t="s">
        <v>100</v>
      </c>
      <c r="F12" s="40" t="s">
        <v>99</v>
      </c>
      <c r="G12" s="40" t="s">
        <v>61</v>
      </c>
      <c r="H12" s="40" t="s">
        <v>99</v>
      </c>
      <c r="I12" s="40" t="s">
        <v>99</v>
      </c>
      <c r="J12" s="40" t="s">
        <v>99</v>
      </c>
      <c r="K12" s="40" t="s">
        <v>99</v>
      </c>
      <c r="L12" s="40" t="s">
        <v>99</v>
      </c>
      <c r="M12" s="40" t="s">
        <v>99</v>
      </c>
      <c r="N12" s="40" t="s">
        <v>99</v>
      </c>
      <c r="O12" s="40" t="s">
        <v>42</v>
      </c>
      <c r="P12" s="40" t="s">
        <v>99</v>
      </c>
      <c r="Q12" s="40" t="s">
        <v>99</v>
      </c>
      <c r="R12" s="40" t="s">
        <v>99</v>
      </c>
      <c r="S12" s="40" t="s">
        <v>99</v>
      </c>
      <c r="T12" s="40" t="s">
        <v>101</v>
      </c>
      <c r="U12" s="40" t="s">
        <v>42</v>
      </c>
      <c r="V12" s="40" t="s">
        <v>99</v>
      </c>
      <c r="W12" s="40" t="s">
        <v>99</v>
      </c>
      <c r="X12" s="40" t="s">
        <v>102</v>
      </c>
      <c r="Y12" s="40" t="s">
        <v>42</v>
      </c>
      <c r="Z12" s="40" t="s">
        <v>99</v>
      </c>
      <c r="AA12" s="41"/>
      <c r="AB12" s="41"/>
      <c r="AC12" s="40"/>
      <c r="AD12" s="40"/>
      <c r="AE12" s="40"/>
    </row>
    <row r="13" spans="1:31" ht="15.75" customHeight="1">
      <c r="A13" s="39" t="s">
        <v>103</v>
      </c>
      <c r="B13" s="42" t="s">
        <v>99</v>
      </c>
      <c r="C13" s="42">
        <v>58</v>
      </c>
      <c r="D13" s="42" t="s">
        <v>99</v>
      </c>
      <c r="E13" s="42">
        <v>2</v>
      </c>
      <c r="F13" s="42" t="s">
        <v>99</v>
      </c>
      <c r="G13" s="42">
        <v>11</v>
      </c>
      <c r="H13" s="42" t="s">
        <v>99</v>
      </c>
      <c r="I13" s="42" t="s">
        <v>99</v>
      </c>
      <c r="J13" s="42" t="s">
        <v>99</v>
      </c>
      <c r="K13" s="42" t="s">
        <v>99</v>
      </c>
      <c r="L13" s="42" t="s">
        <v>99</v>
      </c>
      <c r="M13" s="42" t="s">
        <v>99</v>
      </c>
      <c r="N13" s="42" t="s">
        <v>99</v>
      </c>
      <c r="O13" s="42">
        <v>300</v>
      </c>
      <c r="P13" s="42" t="s">
        <v>99</v>
      </c>
      <c r="Q13" s="42" t="s">
        <v>99</v>
      </c>
      <c r="R13" s="42" t="s">
        <v>99</v>
      </c>
      <c r="S13" s="42" t="s">
        <v>99</v>
      </c>
      <c r="T13" s="42">
        <v>10000</v>
      </c>
      <c r="U13" s="42">
        <v>4200</v>
      </c>
      <c r="V13" s="42" t="s">
        <v>99</v>
      </c>
      <c r="W13" s="42" t="s">
        <v>99</v>
      </c>
      <c r="X13" s="42">
        <v>1</v>
      </c>
      <c r="Y13" s="42" t="s">
        <v>99</v>
      </c>
      <c r="Z13" s="42" t="s">
        <v>99</v>
      </c>
      <c r="AA13" s="43"/>
      <c r="AB13" s="43"/>
      <c r="AC13" s="42"/>
      <c r="AD13" s="42"/>
      <c r="AE13" s="42"/>
    </row>
    <row r="14" spans="1:31" ht="15.75" customHeight="1">
      <c r="A14" s="52" t="s">
        <v>104</v>
      </c>
      <c r="B14" s="44" t="s">
        <v>99</v>
      </c>
      <c r="C14" s="42">
        <v>6000</v>
      </c>
      <c r="D14" s="44" t="s">
        <v>99</v>
      </c>
      <c r="E14" s="44">
        <v>2</v>
      </c>
      <c r="F14" s="44" t="s">
        <v>99</v>
      </c>
      <c r="G14" s="44">
        <v>1</v>
      </c>
      <c r="H14" s="40" t="s">
        <v>99</v>
      </c>
      <c r="I14" s="40" t="s">
        <v>99</v>
      </c>
      <c r="J14" s="40" t="s">
        <v>99</v>
      </c>
      <c r="K14" s="40" t="s">
        <v>99</v>
      </c>
      <c r="L14" s="40" t="s">
        <v>99</v>
      </c>
      <c r="M14" s="40" t="s">
        <v>99</v>
      </c>
      <c r="N14" s="53" t="s">
        <v>99</v>
      </c>
      <c r="O14" s="54">
        <v>9</v>
      </c>
      <c r="P14" s="55" t="s">
        <v>99</v>
      </c>
      <c r="Q14" s="53" t="s">
        <v>99</v>
      </c>
      <c r="R14" s="53" t="s">
        <v>99</v>
      </c>
      <c r="S14" s="53" t="s">
        <v>99</v>
      </c>
      <c r="T14" s="53">
        <f>100</f>
        <v>100</v>
      </c>
      <c r="U14" s="53">
        <v>55</v>
      </c>
      <c r="V14" s="53" t="s">
        <v>99</v>
      </c>
      <c r="W14" s="53" t="s">
        <v>99</v>
      </c>
      <c r="X14" s="53">
        <v>5</v>
      </c>
      <c r="Y14" s="53" t="s">
        <v>99</v>
      </c>
      <c r="Z14" s="53" t="s">
        <v>99</v>
      </c>
      <c r="AA14" s="56"/>
      <c r="AB14" s="56"/>
      <c r="AC14" s="53"/>
      <c r="AD14" s="53"/>
      <c r="AE14" s="53"/>
    </row>
    <row r="15" spans="1:31" ht="15.75" customHeight="1">
      <c r="A15" s="46" t="s">
        <v>106</v>
      </c>
      <c r="B15" s="48" t="str">
        <f t="shared" ref="B15:D15" si="3">IF(B13="N/A","N/A",(B14*B$9)/B13)</f>
        <v>N/A</v>
      </c>
      <c r="C15" s="48">
        <f t="shared" si="3"/>
        <v>1.3793103448275864E-2</v>
      </c>
      <c r="D15" s="48" t="str">
        <f t="shared" si="3"/>
        <v>N/A</v>
      </c>
      <c r="E15" s="48">
        <f t="shared" ref="E15:N15" si="4">IF(E13="N/A","N/A",E14/E13)</f>
        <v>1</v>
      </c>
      <c r="F15" s="48" t="str">
        <f t="shared" si="4"/>
        <v>N/A</v>
      </c>
      <c r="G15" s="48">
        <f t="shared" si="4"/>
        <v>9.0909090909090912E-2</v>
      </c>
      <c r="H15" s="48" t="str">
        <f t="shared" si="4"/>
        <v>N/A</v>
      </c>
      <c r="I15" s="48" t="str">
        <f t="shared" si="4"/>
        <v>N/A</v>
      </c>
      <c r="J15" s="48" t="str">
        <f t="shared" si="4"/>
        <v>N/A</v>
      </c>
      <c r="K15" s="48" t="str">
        <f t="shared" si="4"/>
        <v>N/A</v>
      </c>
      <c r="L15" s="48" t="str">
        <f t="shared" si="4"/>
        <v>N/A</v>
      </c>
      <c r="M15" s="48" t="str">
        <f t="shared" si="4"/>
        <v>N/A</v>
      </c>
      <c r="N15" s="48" t="str">
        <f t="shared" si="4"/>
        <v>N/A</v>
      </c>
      <c r="O15" s="48">
        <f>IF(O13="N/A","N/A",(O14*O9)/O13)</f>
        <v>3.0000000000000001E-3</v>
      </c>
      <c r="P15" s="48" t="str">
        <f t="shared" ref="P15:AB15" si="5">IF(P13="N/A","N/A",P14/P13)</f>
        <v>N/A</v>
      </c>
      <c r="Q15" s="48" t="str">
        <f t="shared" si="5"/>
        <v>N/A</v>
      </c>
      <c r="R15" s="48" t="str">
        <f t="shared" si="5"/>
        <v>N/A</v>
      </c>
      <c r="S15" s="48" t="str">
        <f t="shared" si="5"/>
        <v>N/A</v>
      </c>
      <c r="T15" s="48">
        <f t="shared" si="5"/>
        <v>0.01</v>
      </c>
      <c r="U15" s="48">
        <f t="shared" si="5"/>
        <v>1.3095238095238096E-2</v>
      </c>
      <c r="V15" s="48" t="str">
        <f t="shared" si="5"/>
        <v>N/A</v>
      </c>
      <c r="W15" s="48" t="str">
        <f t="shared" si="5"/>
        <v>N/A</v>
      </c>
      <c r="X15" s="48">
        <f t="shared" si="5"/>
        <v>5</v>
      </c>
      <c r="Y15" s="48" t="str">
        <f t="shared" si="5"/>
        <v>N/A</v>
      </c>
      <c r="Z15" s="48" t="str">
        <f t="shared" si="5"/>
        <v>N/A</v>
      </c>
      <c r="AA15" s="48" t="e">
        <f t="shared" si="5"/>
        <v>#DIV/0!</v>
      </c>
      <c r="AB15" s="48" t="e">
        <f t="shared" si="5"/>
        <v>#DIV/0!</v>
      </c>
      <c r="AC15" s="48"/>
      <c r="AD15" s="48"/>
      <c r="AE15" s="48"/>
    </row>
    <row r="16" spans="1:31" ht="15.75" customHeight="1">
      <c r="A16" s="39"/>
      <c r="B16" s="44"/>
      <c r="C16" s="44"/>
      <c r="D16" s="44"/>
      <c r="E16" s="44"/>
      <c r="F16" s="44"/>
      <c r="G16" s="44"/>
      <c r="H16" s="40"/>
      <c r="I16" s="40"/>
      <c r="J16" s="40"/>
      <c r="K16" s="40"/>
      <c r="L16" s="40"/>
      <c r="M16" s="40"/>
      <c r="N16" s="40"/>
      <c r="O16" s="57"/>
      <c r="P16" s="44"/>
      <c r="Q16" s="40"/>
      <c r="R16" s="40"/>
      <c r="S16" s="40"/>
      <c r="T16" s="57"/>
      <c r="U16" s="57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ht="15.75" customHeight="1">
      <c r="A17" s="39" t="s">
        <v>107</v>
      </c>
      <c r="B17" s="40" t="s">
        <v>99</v>
      </c>
      <c r="C17" s="40" t="s">
        <v>99</v>
      </c>
      <c r="D17" s="40" t="s">
        <v>99</v>
      </c>
      <c r="E17" s="40" t="s">
        <v>108</v>
      </c>
      <c r="F17" s="40" t="s">
        <v>99</v>
      </c>
      <c r="G17" s="40" t="s">
        <v>109</v>
      </c>
      <c r="H17" s="40" t="s">
        <v>99</v>
      </c>
      <c r="I17" s="40" t="s">
        <v>99</v>
      </c>
      <c r="J17" s="40" t="s">
        <v>99</v>
      </c>
      <c r="K17" s="40" t="s">
        <v>99</v>
      </c>
      <c r="L17" s="40" t="s">
        <v>99</v>
      </c>
      <c r="M17" s="40" t="s">
        <v>99</v>
      </c>
      <c r="N17" s="40" t="s">
        <v>99</v>
      </c>
      <c r="O17" s="40" t="s">
        <v>99</v>
      </c>
      <c r="P17" s="40" t="s">
        <v>99</v>
      </c>
      <c r="Q17" s="40" t="s">
        <v>99</v>
      </c>
      <c r="R17" s="40" t="s">
        <v>99</v>
      </c>
      <c r="S17" s="40" t="s">
        <v>99</v>
      </c>
      <c r="T17" s="40" t="s">
        <v>110</v>
      </c>
      <c r="U17" s="40" t="s">
        <v>111</v>
      </c>
      <c r="V17" s="40" t="s">
        <v>99</v>
      </c>
      <c r="W17" s="40" t="s">
        <v>99</v>
      </c>
      <c r="X17" s="40" t="s">
        <v>112</v>
      </c>
      <c r="Y17" s="40" t="s">
        <v>99</v>
      </c>
      <c r="Z17" s="40" t="s">
        <v>99</v>
      </c>
      <c r="AA17" s="41"/>
      <c r="AB17" s="41"/>
      <c r="AC17" s="40"/>
      <c r="AD17" s="40"/>
      <c r="AE17" s="40"/>
    </row>
    <row r="18" spans="1:31" ht="15.75" customHeight="1">
      <c r="A18" s="39" t="s">
        <v>103</v>
      </c>
      <c r="B18" s="42" t="s">
        <v>99</v>
      </c>
      <c r="C18" s="42" t="s">
        <v>99</v>
      </c>
      <c r="D18" s="42" t="s">
        <v>99</v>
      </c>
      <c r="E18" s="42">
        <v>3</v>
      </c>
      <c r="F18" s="42" t="s">
        <v>99</v>
      </c>
      <c r="G18" s="42">
        <v>30</v>
      </c>
      <c r="H18" s="42" t="s">
        <v>99</v>
      </c>
      <c r="I18" s="42" t="s">
        <v>99</v>
      </c>
      <c r="J18" s="42" t="s">
        <v>99</v>
      </c>
      <c r="K18" s="42" t="s">
        <v>99</v>
      </c>
      <c r="L18" s="42" t="s">
        <v>99</v>
      </c>
      <c r="M18" s="42" t="s">
        <v>99</v>
      </c>
      <c r="N18" s="42" t="s">
        <v>99</v>
      </c>
      <c r="O18" s="42" t="s">
        <v>99</v>
      </c>
      <c r="P18" s="42" t="s">
        <v>99</v>
      </c>
      <c r="Q18" s="42" t="s">
        <v>99</v>
      </c>
      <c r="R18" s="42" t="s">
        <v>99</v>
      </c>
      <c r="S18" s="42" t="s">
        <v>99</v>
      </c>
      <c r="T18" s="42">
        <v>5</v>
      </c>
      <c r="U18" s="42">
        <v>3200</v>
      </c>
      <c r="V18" s="42" t="s">
        <v>99</v>
      </c>
      <c r="W18" s="42" t="s">
        <v>99</v>
      </c>
      <c r="X18" s="42">
        <v>3664</v>
      </c>
      <c r="Y18" s="42" t="s">
        <v>99</v>
      </c>
      <c r="Z18" s="42" t="s">
        <v>99</v>
      </c>
      <c r="AA18" s="43"/>
      <c r="AB18" s="43"/>
      <c r="AC18" s="42"/>
      <c r="AD18" s="42"/>
      <c r="AE18" s="42"/>
    </row>
    <row r="19" spans="1:31" ht="15.75" customHeight="1">
      <c r="A19" s="52" t="s">
        <v>113</v>
      </c>
      <c r="B19" s="53" t="s">
        <v>99</v>
      </c>
      <c r="C19" s="53" t="s">
        <v>99</v>
      </c>
      <c r="D19" s="53" t="s">
        <v>99</v>
      </c>
      <c r="E19" s="55">
        <v>2</v>
      </c>
      <c r="F19" s="53" t="s">
        <v>99</v>
      </c>
      <c r="G19" s="53">
        <v>6</v>
      </c>
      <c r="H19" s="53" t="s">
        <v>99</v>
      </c>
      <c r="I19" s="53" t="s">
        <v>99</v>
      </c>
      <c r="J19" s="53" t="s">
        <v>99</v>
      </c>
      <c r="K19" s="53" t="s">
        <v>99</v>
      </c>
      <c r="L19" s="53" t="s">
        <v>99</v>
      </c>
      <c r="M19" s="53" t="s">
        <v>99</v>
      </c>
      <c r="N19" s="53" t="s">
        <v>99</v>
      </c>
      <c r="O19" s="53" t="s">
        <v>99</v>
      </c>
      <c r="P19" s="53" t="s">
        <v>99</v>
      </c>
      <c r="Q19" s="53" t="s">
        <v>99</v>
      </c>
      <c r="R19" s="53" t="s">
        <v>99</v>
      </c>
      <c r="S19" s="53" t="s">
        <v>99</v>
      </c>
      <c r="T19" s="53">
        <v>12</v>
      </c>
      <c r="U19" s="53">
        <v>55</v>
      </c>
      <c r="V19" s="53" t="s">
        <v>99</v>
      </c>
      <c r="W19" s="53" t="s">
        <v>99</v>
      </c>
      <c r="X19" s="44">
        <v>5</v>
      </c>
      <c r="Y19" s="53" t="s">
        <v>99</v>
      </c>
      <c r="Z19" s="53" t="s">
        <v>99</v>
      </c>
      <c r="AA19" s="56"/>
      <c r="AB19" s="56"/>
      <c r="AC19" s="53"/>
      <c r="AD19" s="53"/>
      <c r="AE19" s="53"/>
    </row>
    <row r="20" spans="1:31" ht="15.75" customHeight="1">
      <c r="A20" s="46" t="s">
        <v>106</v>
      </c>
      <c r="B20" s="48" t="str">
        <f t="shared" ref="B20:D20" si="6">IF(B18="N/A","N/A",(B19*B$9)/B18)</f>
        <v>N/A</v>
      </c>
      <c r="C20" s="48" t="str">
        <f t="shared" si="6"/>
        <v>N/A</v>
      </c>
      <c r="D20" s="48" t="str">
        <f t="shared" si="6"/>
        <v>N/A</v>
      </c>
      <c r="E20" s="48">
        <f t="shared" ref="E20:F20" si="7">IF(E18="N/A","N/A",E19/E18)</f>
        <v>0.66666666666666663</v>
      </c>
      <c r="F20" s="48" t="str">
        <f t="shared" si="7"/>
        <v>N/A</v>
      </c>
      <c r="G20" s="58">
        <f>IF(G18="N/A","N/A",(G19*G9)/G18)</f>
        <v>1E-3</v>
      </c>
      <c r="H20" s="48" t="str">
        <f t="shared" ref="H20:AB20" si="8">IF(H18="N/A","N/A",H19/H18)</f>
        <v>N/A</v>
      </c>
      <c r="I20" s="48" t="str">
        <f t="shared" si="8"/>
        <v>N/A</v>
      </c>
      <c r="J20" s="48" t="str">
        <f t="shared" si="8"/>
        <v>N/A</v>
      </c>
      <c r="K20" s="48" t="str">
        <f t="shared" si="8"/>
        <v>N/A</v>
      </c>
      <c r="L20" s="48" t="str">
        <f t="shared" si="8"/>
        <v>N/A</v>
      </c>
      <c r="M20" s="48" t="str">
        <f t="shared" si="8"/>
        <v>N/A</v>
      </c>
      <c r="N20" s="48" t="str">
        <f t="shared" si="8"/>
        <v>N/A</v>
      </c>
      <c r="O20" s="48" t="str">
        <f t="shared" si="8"/>
        <v>N/A</v>
      </c>
      <c r="P20" s="48" t="str">
        <f t="shared" si="8"/>
        <v>N/A</v>
      </c>
      <c r="Q20" s="48" t="str">
        <f t="shared" si="8"/>
        <v>N/A</v>
      </c>
      <c r="R20" s="48" t="str">
        <f t="shared" si="8"/>
        <v>N/A</v>
      </c>
      <c r="S20" s="48" t="str">
        <f t="shared" si="8"/>
        <v>N/A</v>
      </c>
      <c r="T20" s="48">
        <f t="shared" si="8"/>
        <v>2.4</v>
      </c>
      <c r="U20" s="48">
        <f t="shared" si="8"/>
        <v>1.7187500000000001E-2</v>
      </c>
      <c r="V20" s="48" t="str">
        <f t="shared" si="8"/>
        <v>N/A</v>
      </c>
      <c r="W20" s="48" t="str">
        <f t="shared" si="8"/>
        <v>N/A</v>
      </c>
      <c r="X20" s="48">
        <f t="shared" si="8"/>
        <v>1.3646288209606986E-3</v>
      </c>
      <c r="Y20" s="48" t="str">
        <f t="shared" si="8"/>
        <v>N/A</v>
      </c>
      <c r="Z20" s="48" t="str">
        <f t="shared" si="8"/>
        <v>N/A</v>
      </c>
      <c r="AA20" s="48" t="e">
        <f t="shared" si="8"/>
        <v>#DIV/0!</v>
      </c>
      <c r="AB20" s="48" t="e">
        <f t="shared" si="8"/>
        <v>#DIV/0!</v>
      </c>
      <c r="AC20" s="58"/>
      <c r="AD20" s="58"/>
      <c r="AE20" s="58"/>
    </row>
    <row r="21" spans="1:31" ht="12.7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ht="12.75" customHeight="1">
      <c r="A22" s="39" t="s">
        <v>107</v>
      </c>
      <c r="B22" s="40" t="s">
        <v>99</v>
      </c>
      <c r="C22" s="40" t="s">
        <v>99</v>
      </c>
      <c r="D22" s="40" t="s">
        <v>99</v>
      </c>
      <c r="E22" s="40" t="s">
        <v>99</v>
      </c>
      <c r="F22" s="40" t="s">
        <v>99</v>
      </c>
      <c r="G22" s="40" t="s">
        <v>117</v>
      </c>
      <c r="H22" s="40" t="s">
        <v>99</v>
      </c>
      <c r="I22" s="40" t="s">
        <v>99</v>
      </c>
      <c r="J22" s="40" t="s">
        <v>99</v>
      </c>
      <c r="K22" s="40" t="s">
        <v>99</v>
      </c>
      <c r="L22" s="40" t="s">
        <v>99</v>
      </c>
      <c r="M22" s="40" t="s">
        <v>99</v>
      </c>
      <c r="N22" s="40" t="s">
        <v>99</v>
      </c>
      <c r="O22" s="40" t="s">
        <v>99</v>
      </c>
      <c r="P22" s="40" t="s">
        <v>99</v>
      </c>
      <c r="Q22" s="40" t="s">
        <v>99</v>
      </c>
      <c r="R22" s="40" t="s">
        <v>99</v>
      </c>
      <c r="S22" s="40" t="s">
        <v>99</v>
      </c>
      <c r="T22" s="40" t="s">
        <v>99</v>
      </c>
      <c r="U22" s="40" t="s">
        <v>118</v>
      </c>
      <c r="V22" s="40" t="s">
        <v>99</v>
      </c>
      <c r="W22" s="40" t="s">
        <v>99</v>
      </c>
      <c r="X22" s="40" t="s">
        <v>119</v>
      </c>
      <c r="Y22" s="40" t="s">
        <v>99</v>
      </c>
      <c r="Z22" s="40" t="s">
        <v>99</v>
      </c>
      <c r="AA22" s="41"/>
      <c r="AB22" s="41"/>
      <c r="AC22" s="40"/>
      <c r="AD22" s="40"/>
      <c r="AE22" s="40"/>
    </row>
    <row r="23" spans="1:31" ht="12.75" customHeight="1">
      <c r="A23" s="39" t="s">
        <v>103</v>
      </c>
      <c r="B23" s="42" t="s">
        <v>99</v>
      </c>
      <c r="C23" s="42" t="s">
        <v>99</v>
      </c>
      <c r="D23" s="42" t="s">
        <v>99</v>
      </c>
      <c r="E23" s="42" t="s">
        <v>99</v>
      </c>
      <c r="F23" s="42" t="s">
        <v>99</v>
      </c>
      <c r="G23" s="42">
        <v>10</v>
      </c>
      <c r="H23" s="42" t="s">
        <v>99</v>
      </c>
      <c r="I23" s="42" t="s">
        <v>99</v>
      </c>
      <c r="J23" s="42" t="s">
        <v>99</v>
      </c>
      <c r="K23" s="42" t="s">
        <v>99</v>
      </c>
      <c r="L23" s="42" t="s">
        <v>99</v>
      </c>
      <c r="M23" s="42" t="s">
        <v>99</v>
      </c>
      <c r="N23" s="42" t="s">
        <v>99</v>
      </c>
      <c r="O23" s="42" t="s">
        <v>99</v>
      </c>
      <c r="P23" s="42" t="s">
        <v>99</v>
      </c>
      <c r="Q23" s="42" t="s">
        <v>99</v>
      </c>
      <c r="R23" s="42" t="s">
        <v>99</v>
      </c>
      <c r="S23" s="42" t="s">
        <v>99</v>
      </c>
      <c r="T23" s="42" t="s">
        <v>99</v>
      </c>
      <c r="U23" s="42">
        <v>3800</v>
      </c>
      <c r="V23" s="42" t="s">
        <v>99</v>
      </c>
      <c r="W23" s="42" t="s">
        <v>99</v>
      </c>
      <c r="X23" s="42">
        <v>1611</v>
      </c>
      <c r="Y23" s="42" t="s">
        <v>99</v>
      </c>
      <c r="Z23" s="42" t="s">
        <v>99</v>
      </c>
      <c r="AA23" s="43"/>
      <c r="AB23" s="43"/>
      <c r="AC23" s="42"/>
      <c r="AD23" s="42"/>
      <c r="AE23" s="42"/>
    </row>
    <row r="24" spans="1:31" ht="12.75" customHeight="1">
      <c r="A24" s="52" t="s">
        <v>113</v>
      </c>
      <c r="B24" s="53" t="s">
        <v>99</v>
      </c>
      <c r="C24" s="53" t="s">
        <v>99</v>
      </c>
      <c r="D24" s="53" t="s">
        <v>99</v>
      </c>
      <c r="E24" s="53" t="s">
        <v>99</v>
      </c>
      <c r="F24" s="53" t="s">
        <v>99</v>
      </c>
      <c r="G24" s="53">
        <v>10</v>
      </c>
      <c r="H24" s="53" t="s">
        <v>99</v>
      </c>
      <c r="I24" s="53" t="s">
        <v>99</v>
      </c>
      <c r="J24" s="53" t="s">
        <v>99</v>
      </c>
      <c r="K24" s="53" t="s">
        <v>99</v>
      </c>
      <c r="L24" s="53" t="s">
        <v>99</v>
      </c>
      <c r="M24" s="53" t="s">
        <v>99</v>
      </c>
      <c r="N24" s="53" t="s">
        <v>99</v>
      </c>
      <c r="O24" s="53" t="s">
        <v>99</v>
      </c>
      <c r="P24" s="53" t="s">
        <v>99</v>
      </c>
      <c r="Q24" s="53" t="s">
        <v>99</v>
      </c>
      <c r="R24" s="53" t="s">
        <v>99</v>
      </c>
      <c r="S24" s="53" t="s">
        <v>99</v>
      </c>
      <c r="T24" s="53" t="s">
        <v>99</v>
      </c>
      <c r="U24" s="53">
        <v>55</v>
      </c>
      <c r="V24" s="53" t="s">
        <v>99</v>
      </c>
      <c r="W24" s="53" t="s">
        <v>99</v>
      </c>
      <c r="X24" s="53">
        <v>5</v>
      </c>
      <c r="Y24" s="53" t="s">
        <v>99</v>
      </c>
      <c r="Z24" s="53" t="s">
        <v>99</v>
      </c>
      <c r="AA24" s="56"/>
      <c r="AB24" s="56"/>
      <c r="AC24" s="53"/>
      <c r="AD24" s="53"/>
      <c r="AE24" s="53"/>
    </row>
    <row r="25" spans="1:31" ht="15.75" customHeight="1">
      <c r="A25" s="46" t="s">
        <v>106</v>
      </c>
      <c r="B25" s="48" t="str">
        <f t="shared" ref="B25:G25" si="9">IF(B23="N/A","N/A",(B24*B$9)/B23)</f>
        <v>N/A</v>
      </c>
      <c r="C25" s="48" t="str">
        <f t="shared" si="9"/>
        <v>N/A</v>
      </c>
      <c r="D25" s="48" t="str">
        <f t="shared" si="9"/>
        <v>N/A</v>
      </c>
      <c r="E25" s="48" t="str">
        <f t="shared" si="9"/>
        <v>N/A</v>
      </c>
      <c r="F25" s="48" t="str">
        <f t="shared" si="9"/>
        <v>N/A</v>
      </c>
      <c r="G25" s="48">
        <f t="shared" si="9"/>
        <v>5.0000000000000001E-3</v>
      </c>
      <c r="H25" s="48" t="str">
        <f t="shared" ref="H25:AB25" si="10">IF(H23="N/A","N/A",H24/H23)</f>
        <v>N/A</v>
      </c>
      <c r="I25" s="48" t="str">
        <f t="shared" si="10"/>
        <v>N/A</v>
      </c>
      <c r="J25" s="48" t="str">
        <f t="shared" si="10"/>
        <v>N/A</v>
      </c>
      <c r="K25" s="48" t="str">
        <f t="shared" si="10"/>
        <v>N/A</v>
      </c>
      <c r="L25" s="48" t="str">
        <f t="shared" si="10"/>
        <v>N/A</v>
      </c>
      <c r="M25" s="48" t="str">
        <f t="shared" si="10"/>
        <v>N/A</v>
      </c>
      <c r="N25" s="48" t="str">
        <f t="shared" si="10"/>
        <v>N/A</v>
      </c>
      <c r="O25" s="48" t="str">
        <f t="shared" si="10"/>
        <v>N/A</v>
      </c>
      <c r="P25" s="48" t="str">
        <f t="shared" si="10"/>
        <v>N/A</v>
      </c>
      <c r="Q25" s="48" t="str">
        <f t="shared" si="10"/>
        <v>N/A</v>
      </c>
      <c r="R25" s="48" t="str">
        <f t="shared" si="10"/>
        <v>N/A</v>
      </c>
      <c r="S25" s="48" t="str">
        <f t="shared" si="10"/>
        <v>N/A</v>
      </c>
      <c r="T25" s="48" t="str">
        <f t="shared" si="10"/>
        <v>N/A</v>
      </c>
      <c r="U25" s="48">
        <f t="shared" si="10"/>
        <v>1.4473684210526316E-2</v>
      </c>
      <c r="V25" s="48" t="str">
        <f t="shared" si="10"/>
        <v>N/A</v>
      </c>
      <c r="W25" s="48" t="str">
        <f t="shared" si="10"/>
        <v>N/A</v>
      </c>
      <c r="X25" s="48">
        <f t="shared" si="10"/>
        <v>3.1036623215394167E-3</v>
      </c>
      <c r="Y25" s="48" t="str">
        <f t="shared" si="10"/>
        <v>N/A</v>
      </c>
      <c r="Z25" s="48" t="str">
        <f t="shared" si="10"/>
        <v>N/A</v>
      </c>
      <c r="AA25" s="48" t="e">
        <f t="shared" si="10"/>
        <v>#DIV/0!</v>
      </c>
      <c r="AB25" s="48" t="e">
        <f t="shared" si="10"/>
        <v>#DIV/0!</v>
      </c>
      <c r="AC25" s="58"/>
      <c r="AD25" s="58"/>
      <c r="AE25" s="58"/>
    </row>
    <row r="26" spans="1:31" ht="15.75" customHeight="1">
      <c r="A26" s="5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ht="12.75" customHeight="1">
      <c r="A27" s="39" t="s">
        <v>107</v>
      </c>
      <c r="B27" s="40" t="s">
        <v>99</v>
      </c>
      <c r="C27" s="40" t="s">
        <v>99</v>
      </c>
      <c r="D27" s="40" t="s">
        <v>99</v>
      </c>
      <c r="E27" s="40" t="s">
        <v>99</v>
      </c>
      <c r="F27" s="40" t="s">
        <v>99</v>
      </c>
      <c r="G27" s="40" t="s">
        <v>121</v>
      </c>
      <c r="H27" s="40" t="s">
        <v>99</v>
      </c>
      <c r="I27" s="40" t="s">
        <v>99</v>
      </c>
      <c r="J27" s="40" t="s">
        <v>99</v>
      </c>
      <c r="K27" s="40" t="s">
        <v>99</v>
      </c>
      <c r="L27" s="40" t="s">
        <v>99</v>
      </c>
      <c r="M27" s="40" t="s">
        <v>99</v>
      </c>
      <c r="N27" s="40" t="s">
        <v>99</v>
      </c>
      <c r="O27" s="40" t="s">
        <v>99</v>
      </c>
      <c r="P27" s="40" t="s">
        <v>99</v>
      </c>
      <c r="Q27" s="40" t="s">
        <v>99</v>
      </c>
      <c r="R27" s="40" t="s">
        <v>99</v>
      </c>
      <c r="S27" s="40" t="s">
        <v>99</v>
      </c>
      <c r="T27" s="40" t="s">
        <v>99</v>
      </c>
      <c r="U27" s="44" t="s">
        <v>99</v>
      </c>
      <c r="V27" s="40" t="s">
        <v>99</v>
      </c>
      <c r="W27" s="40" t="s">
        <v>99</v>
      </c>
      <c r="X27" s="40" t="s">
        <v>99</v>
      </c>
      <c r="Y27" s="40" t="s">
        <v>99</v>
      </c>
      <c r="Z27" s="40" t="s">
        <v>99</v>
      </c>
      <c r="AA27" s="41"/>
      <c r="AB27" s="41"/>
      <c r="AC27" s="40"/>
      <c r="AD27" s="40"/>
      <c r="AE27" s="40"/>
    </row>
    <row r="28" spans="1:31" ht="12.75" customHeight="1">
      <c r="A28" s="39" t="s">
        <v>103</v>
      </c>
      <c r="B28" s="42" t="s">
        <v>99</v>
      </c>
      <c r="C28" s="42" t="s">
        <v>99</v>
      </c>
      <c r="D28" s="42" t="s">
        <v>99</v>
      </c>
      <c r="E28" s="42" t="s">
        <v>99</v>
      </c>
      <c r="F28" s="42" t="s">
        <v>99</v>
      </c>
      <c r="G28" s="42">
        <v>3</v>
      </c>
      <c r="H28" s="42" t="s">
        <v>99</v>
      </c>
      <c r="I28" s="42" t="s">
        <v>99</v>
      </c>
      <c r="J28" s="42" t="s">
        <v>99</v>
      </c>
      <c r="K28" s="42" t="s">
        <v>99</v>
      </c>
      <c r="L28" s="42" t="s">
        <v>99</v>
      </c>
      <c r="M28" s="42" t="s">
        <v>99</v>
      </c>
      <c r="N28" s="42" t="s">
        <v>99</v>
      </c>
      <c r="O28" s="42" t="s">
        <v>99</v>
      </c>
      <c r="P28" s="42" t="s">
        <v>99</v>
      </c>
      <c r="Q28" s="42" t="s">
        <v>99</v>
      </c>
      <c r="R28" s="42" t="s">
        <v>99</v>
      </c>
      <c r="S28" s="42" t="s">
        <v>99</v>
      </c>
      <c r="T28" s="42" t="s">
        <v>99</v>
      </c>
      <c r="U28" s="42" t="s">
        <v>99</v>
      </c>
      <c r="V28" s="42" t="s">
        <v>99</v>
      </c>
      <c r="W28" s="42" t="s">
        <v>99</v>
      </c>
      <c r="X28" s="42" t="s">
        <v>99</v>
      </c>
      <c r="Y28" s="42" t="s">
        <v>99</v>
      </c>
      <c r="Z28" s="42" t="s">
        <v>99</v>
      </c>
      <c r="AA28" s="43"/>
      <c r="AB28" s="43"/>
      <c r="AC28" s="42"/>
      <c r="AD28" s="42"/>
      <c r="AE28" s="42"/>
    </row>
    <row r="29" spans="1:31" ht="12.75" customHeight="1">
      <c r="A29" s="52" t="s">
        <v>113</v>
      </c>
      <c r="B29" s="53" t="s">
        <v>99</v>
      </c>
      <c r="C29" s="53" t="s">
        <v>99</v>
      </c>
      <c r="D29" s="53" t="s">
        <v>99</v>
      </c>
      <c r="E29" s="53" t="s">
        <v>99</v>
      </c>
      <c r="F29" s="53" t="s">
        <v>99</v>
      </c>
      <c r="G29" s="53">
        <v>25</v>
      </c>
      <c r="H29" s="53" t="s">
        <v>99</v>
      </c>
      <c r="I29" s="53" t="s">
        <v>99</v>
      </c>
      <c r="J29" s="53" t="s">
        <v>99</v>
      </c>
      <c r="K29" s="53" t="s">
        <v>99</v>
      </c>
      <c r="L29" s="53" t="s">
        <v>99</v>
      </c>
      <c r="M29" s="53" t="s">
        <v>99</v>
      </c>
      <c r="N29" s="53" t="s">
        <v>99</v>
      </c>
      <c r="O29" s="53" t="s">
        <v>99</v>
      </c>
      <c r="P29" s="53" t="s">
        <v>99</v>
      </c>
      <c r="Q29" s="53" t="s">
        <v>99</v>
      </c>
      <c r="R29" s="53" t="s">
        <v>99</v>
      </c>
      <c r="S29" s="53" t="s">
        <v>99</v>
      </c>
      <c r="T29" s="53" t="s">
        <v>99</v>
      </c>
      <c r="U29" s="53" t="s">
        <v>99</v>
      </c>
      <c r="V29" s="53" t="s">
        <v>99</v>
      </c>
      <c r="W29" s="53" t="s">
        <v>99</v>
      </c>
      <c r="X29" s="53" t="s">
        <v>99</v>
      </c>
      <c r="Y29" s="53" t="s">
        <v>99</v>
      </c>
      <c r="Z29" s="53" t="s">
        <v>99</v>
      </c>
      <c r="AA29" s="56"/>
      <c r="AB29" s="56"/>
      <c r="AC29" s="53"/>
      <c r="AD29" s="53"/>
      <c r="AE29" s="53"/>
    </row>
    <row r="30" spans="1:31" ht="15.75" customHeight="1">
      <c r="A30" s="46" t="s">
        <v>106</v>
      </c>
      <c r="B30" s="58" t="str">
        <f t="shared" ref="B30:AB30" si="11">IF(B28="N/A","N/A",(B29*B$9)/B28)</f>
        <v>N/A</v>
      </c>
      <c r="C30" s="58" t="str">
        <f t="shared" si="11"/>
        <v>N/A</v>
      </c>
      <c r="D30" s="58" t="str">
        <f t="shared" si="11"/>
        <v>N/A</v>
      </c>
      <c r="E30" s="58" t="str">
        <f t="shared" si="11"/>
        <v>N/A</v>
      </c>
      <c r="F30" s="58" t="str">
        <f t="shared" si="11"/>
        <v>N/A</v>
      </c>
      <c r="G30" s="48">
        <f t="shared" si="11"/>
        <v>4.1666666666666664E-2</v>
      </c>
      <c r="H30" s="58" t="str">
        <f t="shared" si="11"/>
        <v>N/A</v>
      </c>
      <c r="I30" s="58" t="str">
        <f t="shared" si="11"/>
        <v>N/A</v>
      </c>
      <c r="J30" s="58" t="str">
        <f t="shared" si="11"/>
        <v>N/A</v>
      </c>
      <c r="K30" s="58" t="str">
        <f t="shared" si="11"/>
        <v>N/A</v>
      </c>
      <c r="L30" s="58" t="str">
        <f t="shared" si="11"/>
        <v>N/A</v>
      </c>
      <c r="M30" s="58" t="str">
        <f t="shared" si="11"/>
        <v>N/A</v>
      </c>
      <c r="N30" s="58" t="str">
        <f t="shared" si="11"/>
        <v>N/A</v>
      </c>
      <c r="O30" s="58" t="str">
        <f t="shared" si="11"/>
        <v>N/A</v>
      </c>
      <c r="P30" s="58" t="str">
        <f t="shared" si="11"/>
        <v>N/A</v>
      </c>
      <c r="Q30" s="58" t="str">
        <f t="shared" si="11"/>
        <v>N/A</v>
      </c>
      <c r="R30" s="58" t="str">
        <f t="shared" si="11"/>
        <v>N/A</v>
      </c>
      <c r="S30" s="58" t="str">
        <f t="shared" si="11"/>
        <v>N/A</v>
      </c>
      <c r="T30" s="58" t="str">
        <f t="shared" si="11"/>
        <v>N/A</v>
      </c>
      <c r="U30" s="58" t="str">
        <f t="shared" si="11"/>
        <v>N/A</v>
      </c>
      <c r="V30" s="58" t="str">
        <f t="shared" si="11"/>
        <v>N/A</v>
      </c>
      <c r="W30" s="58" t="str">
        <f t="shared" si="11"/>
        <v>N/A</v>
      </c>
      <c r="X30" s="58" t="str">
        <f t="shared" si="11"/>
        <v>N/A</v>
      </c>
      <c r="Y30" s="58" t="str">
        <f t="shared" si="11"/>
        <v>N/A</v>
      </c>
      <c r="Z30" s="58" t="str">
        <f t="shared" si="11"/>
        <v>N/A</v>
      </c>
      <c r="AA30" s="58" t="e">
        <f t="shared" si="11"/>
        <v>#DIV/0!</v>
      </c>
      <c r="AB30" s="58" t="e">
        <f t="shared" si="11"/>
        <v>#DIV/0!</v>
      </c>
      <c r="AC30" s="58"/>
      <c r="AD30" s="58"/>
      <c r="AE30" s="48"/>
    </row>
    <row r="31" spans="1:31" ht="12.7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ht="19.5" customHeight="1">
      <c r="A32" s="62" t="s">
        <v>124</v>
      </c>
      <c r="B32" s="63">
        <f t="shared" ref="B32:G32" si="12">AVERAGEA(B9,B15,B20,B25,B30)</f>
        <v>2.6666666666666667E-5</v>
      </c>
      <c r="C32" s="63">
        <f t="shared" si="12"/>
        <v>2.7852873563218392E-3</v>
      </c>
      <c r="D32" s="63">
        <f t="shared" si="12"/>
        <v>2.0000000000000002E-5</v>
      </c>
      <c r="E32" s="63">
        <f t="shared" si="12"/>
        <v>0.33341333333333328</v>
      </c>
      <c r="F32" s="63">
        <f t="shared" si="12"/>
        <v>1.3559322033898304E-3</v>
      </c>
      <c r="G32" s="63">
        <f t="shared" si="12"/>
        <v>2.8715151515151516E-2</v>
      </c>
      <c r="H32" s="63">
        <f t="shared" ref="H32:AB32" si="13">AVERAGE(H9,H15,H20,H25,H30)</f>
        <v>0.1</v>
      </c>
      <c r="I32" s="63">
        <f t="shared" si="13"/>
        <v>0.13333333333333333</v>
      </c>
      <c r="J32" s="63">
        <f t="shared" si="13"/>
        <v>0.13333333333333333</v>
      </c>
      <c r="K32" s="63">
        <f t="shared" si="13"/>
        <v>0.13333333333333333</v>
      </c>
      <c r="L32" s="63">
        <f t="shared" si="13"/>
        <v>0.04</v>
      </c>
      <c r="M32" s="63">
        <f t="shared" si="13"/>
        <v>0.04</v>
      </c>
      <c r="N32" s="63">
        <f t="shared" si="13"/>
        <v>0.1</v>
      </c>
      <c r="O32" s="63">
        <f t="shared" si="13"/>
        <v>5.1500000000000004E-2</v>
      </c>
      <c r="P32" s="63">
        <f t="shared" si="13"/>
        <v>0.1</v>
      </c>
      <c r="Q32" s="63">
        <f t="shared" si="13"/>
        <v>1E-3</v>
      </c>
      <c r="R32" s="63">
        <f t="shared" si="13"/>
        <v>0.04</v>
      </c>
      <c r="S32" s="63">
        <f t="shared" si="13"/>
        <v>0.04</v>
      </c>
      <c r="T32" s="63">
        <f t="shared" si="13"/>
        <v>0.83666666666666656</v>
      </c>
      <c r="U32" s="63">
        <f t="shared" si="13"/>
        <v>3.6189105576441102E-2</v>
      </c>
      <c r="V32" s="63">
        <f t="shared" si="13"/>
        <v>1E-3</v>
      </c>
      <c r="W32" s="63">
        <f t="shared" si="13"/>
        <v>1E-3</v>
      </c>
      <c r="X32" s="63">
        <f t="shared" si="13"/>
        <v>1.5011170727856249</v>
      </c>
      <c r="Y32" s="63">
        <f t="shared" si="13"/>
        <v>0.01</v>
      </c>
      <c r="Z32" s="63">
        <f t="shared" si="13"/>
        <v>0.13333333333333333</v>
      </c>
      <c r="AA32" s="63" t="e">
        <f t="shared" si="13"/>
        <v>#DIV/0!</v>
      </c>
      <c r="AB32" s="63" t="e">
        <f t="shared" si="13"/>
        <v>#DIV/0!</v>
      </c>
      <c r="AC32" s="63"/>
      <c r="AD32" s="63"/>
      <c r="AE32" s="63"/>
    </row>
    <row r="33" spans="1:31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15.75" customHeight="1">
      <c r="A35" s="65" t="s">
        <v>133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ht="15.75" customHeight="1">
      <c r="A36" s="66" t="s">
        <v>11</v>
      </c>
      <c r="B36" s="67" t="str">
        <f t="shared" ref="B36:F36" si="14">B5</f>
        <v>Solitaire Grand Harvest</v>
      </c>
      <c r="C36" s="67" t="str">
        <f t="shared" si="14"/>
        <v>Solitaire TriPeaks</v>
      </c>
      <c r="D36" s="67" t="str">
        <f t="shared" si="14"/>
        <v>Destination Solitaire</v>
      </c>
      <c r="E36" s="67" t="str">
        <f t="shared" si="14"/>
        <v>​​Fairway Solitaire</v>
      </c>
      <c r="F36" s="67" t="str">
        <f t="shared" si="14"/>
        <v>​​Fairway Solitaire Blast</v>
      </c>
      <c r="G36" s="67" t="s">
        <v>18</v>
      </c>
      <c r="H36" s="67" t="s">
        <v>19</v>
      </c>
      <c r="I36" s="67" t="s">
        <v>20</v>
      </c>
      <c r="J36" s="67" t="s">
        <v>21</v>
      </c>
      <c r="K36" s="67" t="s">
        <v>22</v>
      </c>
      <c r="L36" s="67" t="s">
        <v>23</v>
      </c>
      <c r="M36" s="67" t="s">
        <v>24</v>
      </c>
      <c r="N36" s="67" t="s">
        <v>25</v>
      </c>
      <c r="O36" s="67" t="s">
        <v>26</v>
      </c>
      <c r="P36" s="67" t="s">
        <v>27</v>
      </c>
      <c r="Q36" s="67" t="s">
        <v>28</v>
      </c>
      <c r="R36" s="67" t="s">
        <v>29</v>
      </c>
      <c r="S36" s="67" t="s">
        <v>30</v>
      </c>
      <c r="T36" s="67" t="s">
        <v>31</v>
      </c>
      <c r="U36" s="67" t="s">
        <v>32</v>
      </c>
      <c r="V36" s="67" t="s">
        <v>33</v>
      </c>
      <c r="W36" s="67" t="s">
        <v>34</v>
      </c>
      <c r="X36" s="67" t="str">
        <f t="shared" ref="X36:AB36" si="15">X5</f>
        <v>Dragon Ball Z</v>
      </c>
      <c r="Y36" s="67" t="str">
        <f t="shared" si="15"/>
        <v>Home Design Makeover</v>
      </c>
      <c r="Z36" s="67" t="str">
        <f t="shared" si="15"/>
        <v>Diamond Diaries Saga</v>
      </c>
      <c r="AA36" s="67" t="str">
        <f t="shared" si="15"/>
        <v>App Name</v>
      </c>
      <c r="AB36" s="67" t="str">
        <f t="shared" si="15"/>
        <v>App Name</v>
      </c>
      <c r="AC36" s="67"/>
      <c r="AD36" s="67"/>
      <c r="AE36" s="67"/>
    </row>
    <row r="37" spans="1:31" ht="12.75" customHeight="1">
      <c r="A37" s="64" t="s">
        <v>135</v>
      </c>
      <c r="B37" s="68" t="s">
        <v>99</v>
      </c>
      <c r="C37" s="68" t="s">
        <v>99</v>
      </c>
      <c r="D37" s="68" t="s">
        <v>99</v>
      </c>
      <c r="E37" s="68" t="s">
        <v>99</v>
      </c>
      <c r="F37" s="68" t="s">
        <v>48</v>
      </c>
      <c r="G37" s="68" t="s">
        <v>72</v>
      </c>
      <c r="H37" s="68" t="s">
        <v>48</v>
      </c>
      <c r="I37" s="68" t="s">
        <v>48</v>
      </c>
      <c r="J37" s="68" t="s">
        <v>48</v>
      </c>
      <c r="K37" s="68" t="s">
        <v>48</v>
      </c>
      <c r="L37" s="68" t="s">
        <v>48</v>
      </c>
      <c r="M37" s="68" t="s">
        <v>48</v>
      </c>
      <c r="N37" s="68" t="s">
        <v>48</v>
      </c>
      <c r="O37" s="68" t="s">
        <v>48</v>
      </c>
      <c r="P37" s="68" t="s">
        <v>48</v>
      </c>
      <c r="Q37" s="68" t="s">
        <v>48</v>
      </c>
      <c r="R37" s="68" t="s">
        <v>48</v>
      </c>
      <c r="S37" s="68" t="s">
        <v>48</v>
      </c>
      <c r="T37" s="68" t="s">
        <v>48</v>
      </c>
      <c r="U37" s="68" t="s">
        <v>131</v>
      </c>
      <c r="V37" s="68" t="s">
        <v>48</v>
      </c>
      <c r="W37" s="68" t="s">
        <v>48</v>
      </c>
      <c r="X37" s="68" t="s">
        <v>96</v>
      </c>
      <c r="Y37" s="68" t="s">
        <v>72</v>
      </c>
      <c r="Z37" s="68" t="s">
        <v>48</v>
      </c>
      <c r="AA37" s="69"/>
      <c r="AB37" s="69"/>
      <c r="AC37" s="68"/>
      <c r="AD37" s="68"/>
      <c r="AE37" s="68"/>
    </row>
    <row r="38" spans="1:31" ht="12.75" customHeight="1">
      <c r="A38" s="70" t="s">
        <v>103</v>
      </c>
      <c r="B38" s="71" t="s">
        <v>99</v>
      </c>
      <c r="C38" s="71" t="s">
        <v>99</v>
      </c>
      <c r="D38" s="71" t="s">
        <v>99</v>
      </c>
      <c r="E38" s="71" t="s">
        <v>99</v>
      </c>
      <c r="F38" s="71">
        <v>5</v>
      </c>
      <c r="G38" s="71">
        <v>10</v>
      </c>
      <c r="H38" s="71">
        <v>5</v>
      </c>
      <c r="I38" s="71">
        <v>5</v>
      </c>
      <c r="J38" s="71">
        <v>5</v>
      </c>
      <c r="K38" s="71">
        <v>5</v>
      </c>
      <c r="L38" s="71">
        <v>5</v>
      </c>
      <c r="M38" s="71">
        <v>5</v>
      </c>
      <c r="N38" s="71">
        <v>5</v>
      </c>
      <c r="O38" s="71">
        <v>5</v>
      </c>
      <c r="P38" s="71">
        <v>5</v>
      </c>
      <c r="Q38" s="71">
        <v>5</v>
      </c>
      <c r="R38" s="71">
        <v>5</v>
      </c>
      <c r="S38" s="71">
        <v>5</v>
      </c>
      <c r="T38" s="71">
        <v>5</v>
      </c>
      <c r="U38" s="71">
        <v>80</v>
      </c>
      <c r="V38" s="71">
        <v>5</v>
      </c>
      <c r="W38" s="71">
        <v>5</v>
      </c>
      <c r="X38" s="71">
        <v>50</v>
      </c>
      <c r="Y38" s="71">
        <v>5</v>
      </c>
      <c r="Z38" s="71">
        <v>5</v>
      </c>
      <c r="AA38" s="72"/>
      <c r="AB38" s="72"/>
      <c r="AC38" s="71"/>
      <c r="AD38" s="71"/>
      <c r="AE38" s="71"/>
    </row>
    <row r="39" spans="1:31" ht="12.75" customHeight="1">
      <c r="A39" s="73" t="s">
        <v>113</v>
      </c>
      <c r="B39" s="74" t="s">
        <v>99</v>
      </c>
      <c r="C39" s="74" t="s">
        <v>99</v>
      </c>
      <c r="D39" s="74" t="s">
        <v>99</v>
      </c>
      <c r="E39" s="74" t="s">
        <v>99</v>
      </c>
      <c r="F39" s="74">
        <v>150</v>
      </c>
      <c r="G39" s="74">
        <v>2000</v>
      </c>
      <c r="H39" s="74">
        <v>12</v>
      </c>
      <c r="I39" s="74">
        <v>9</v>
      </c>
      <c r="J39" s="74">
        <v>9</v>
      </c>
      <c r="K39" s="74">
        <v>9</v>
      </c>
      <c r="L39" s="74">
        <v>25</v>
      </c>
      <c r="M39" s="74">
        <v>25</v>
      </c>
      <c r="N39" s="74">
        <v>16</v>
      </c>
      <c r="O39" s="74">
        <v>12</v>
      </c>
      <c r="P39" s="74">
        <v>9</v>
      </c>
      <c r="Q39" s="74">
        <v>900</v>
      </c>
      <c r="R39" s="74">
        <v>125</v>
      </c>
      <c r="S39" s="74">
        <v>125</v>
      </c>
      <c r="T39" s="74">
        <v>12</v>
      </c>
      <c r="U39" s="74">
        <v>45</v>
      </c>
      <c r="V39" s="74">
        <v>900</v>
      </c>
      <c r="W39" s="74">
        <v>400</v>
      </c>
      <c r="X39" s="74">
        <v>1</v>
      </c>
      <c r="Y39" s="74">
        <v>90</v>
      </c>
      <c r="Z39" s="74">
        <v>9</v>
      </c>
      <c r="AA39" s="75"/>
      <c r="AB39" s="75"/>
      <c r="AC39" s="74"/>
      <c r="AD39" s="74"/>
      <c r="AE39" s="74"/>
    </row>
    <row r="40" spans="1:31" ht="15.75" customHeight="1">
      <c r="A40" s="76" t="s">
        <v>106</v>
      </c>
      <c r="B40" s="77" t="str">
        <f>IFERROR((B39*'Currency Conversions'!B9)/B38,"N/A")</f>
        <v>N/A</v>
      </c>
      <c r="C40" s="77" t="str">
        <f>IFERROR((C39*'Currency Conversions'!C9)/C38,"N/A")</f>
        <v>N/A</v>
      </c>
      <c r="D40" s="77" t="str">
        <f>IFERROR((D39*'Currency Conversions'!D9)/D38,"N/A")</f>
        <v>N/A</v>
      </c>
      <c r="E40" s="77" t="str">
        <f>IFERROR((E39*'Currency Conversions'!E9)/E38,"N/A")</f>
        <v>N/A</v>
      </c>
      <c r="F40" s="77">
        <f>IFERROR((F39*'Currency Conversions'!F9)/F38,"N/A")</f>
        <v>0.20338983050847456</v>
      </c>
      <c r="G40" s="77">
        <f>IFERROR((G39*'Currency Conversions'!G9)/G38,"N/A")</f>
        <v>1</v>
      </c>
      <c r="H40" s="77">
        <f>IFERROR((H39*'Currency Conversions'!H9)/H38,"N/A")</f>
        <v>0.24000000000000005</v>
      </c>
      <c r="I40" s="77">
        <f>IFERROR((I39*'Currency Conversions'!I9)/I38,"N/A")</f>
        <v>0.24</v>
      </c>
      <c r="J40" s="77">
        <f>IFERROR((J39*'Currency Conversions'!J9)/J38,"N/A")</f>
        <v>0.24</v>
      </c>
      <c r="K40" s="77">
        <f>IFERROR((K39*'Currency Conversions'!K9)/K38,"N/A")</f>
        <v>0.24</v>
      </c>
      <c r="L40" s="77">
        <f>IFERROR((L39*'Currency Conversions'!L9)/L38,"N/A")</f>
        <v>0.2</v>
      </c>
      <c r="M40" s="77">
        <f>IFERROR((M39*'Currency Conversions'!M9)/M38,"N/A")</f>
        <v>0.2</v>
      </c>
      <c r="N40" s="77">
        <f>IFERROR((N39*'Currency Conversions'!N9)/N38,"N/A")</f>
        <v>0.32</v>
      </c>
      <c r="O40" s="77">
        <f>IFERROR((O39*'Currency Conversions'!O9)/O38,"N/A")</f>
        <v>0.24000000000000005</v>
      </c>
      <c r="P40" s="77">
        <f>IFERROR((P39*'Currency Conversions'!P9)/P38,"N/A")</f>
        <v>0.18</v>
      </c>
      <c r="Q40" s="77">
        <f>IFERROR((Q39*'Currency Conversions'!Q9)/Q38,"N/A")</f>
        <v>0.18</v>
      </c>
      <c r="R40" s="77">
        <f>IFERROR((R39*'Currency Conversions'!R9)/R38,"N/A")</f>
        <v>1</v>
      </c>
      <c r="S40" s="77">
        <f>IFERROR((S39*'Currency Conversions'!S9)/S38,"N/A")</f>
        <v>1</v>
      </c>
      <c r="T40" s="77">
        <f>IFERROR((T39*'Currency Conversions'!T9)/T38,"N/A")</f>
        <v>0.24000000000000005</v>
      </c>
      <c r="U40" s="77">
        <f>IFERROR((U39*'Currency Conversions'!U9)/U38,"N/A")</f>
        <v>5.6250000000000001E-2</v>
      </c>
      <c r="V40" s="77">
        <f>IFERROR((V39*'Currency Conversions'!V9)/V38,"N/A")</f>
        <v>0.18</v>
      </c>
      <c r="W40" s="77">
        <f>IFERROR((W39*'Currency Conversions'!W9)/W38,"N/A")</f>
        <v>0.08</v>
      </c>
      <c r="X40" s="77">
        <f>IFERROR((X39*'Currency Conversions'!X9)/X38,"N/A")</f>
        <v>0.02</v>
      </c>
      <c r="Y40" s="77">
        <f>IFERROR((Y39*'Currency Conversions'!Y9)/Y38,"N/A")</f>
        <v>0.18</v>
      </c>
      <c r="Z40" s="77">
        <f>IFERROR((Z39*'Currency Conversions'!Z9)/Z38,"N/A")</f>
        <v>0.24</v>
      </c>
      <c r="AA40" s="77" t="str">
        <f>IFERROR((AA39*'Currency Conversions'!AA9)/AA38,"N/A")</f>
        <v>N/A</v>
      </c>
      <c r="AB40" s="77" t="str">
        <f>IFERROR((AB39*'Currency Conversions'!AB9)/AB38,"N/A")</f>
        <v>N/A</v>
      </c>
      <c r="AC40" s="77"/>
      <c r="AD40" s="77"/>
      <c r="AE40" s="77"/>
    </row>
    <row r="41" spans="1:31" ht="12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ht="12.75" customHeight="1">
      <c r="A42" s="78" t="s">
        <v>137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ht="12.75" customHeight="1">
      <c r="A43" s="64" t="s">
        <v>139</v>
      </c>
      <c r="B43" s="68" t="s">
        <v>140</v>
      </c>
      <c r="C43" s="68" t="s">
        <v>144</v>
      </c>
      <c r="D43" s="68" t="s">
        <v>145</v>
      </c>
      <c r="E43" s="68" t="s">
        <v>146</v>
      </c>
      <c r="F43" s="68" t="s">
        <v>147</v>
      </c>
      <c r="G43" s="68" t="s">
        <v>99</v>
      </c>
      <c r="H43" s="68" t="s">
        <v>148</v>
      </c>
      <c r="I43" s="68" t="s">
        <v>149</v>
      </c>
      <c r="J43" s="68" t="s">
        <v>150</v>
      </c>
      <c r="K43" s="68" t="s">
        <v>150</v>
      </c>
      <c r="L43" s="68" t="s">
        <v>151</v>
      </c>
      <c r="M43" s="68" t="s">
        <v>151</v>
      </c>
      <c r="N43" s="68" t="s">
        <v>152</v>
      </c>
      <c r="O43" s="68" t="s">
        <v>153</v>
      </c>
      <c r="P43" s="68" t="s">
        <v>154</v>
      </c>
      <c r="Q43" s="68" t="s">
        <v>148</v>
      </c>
      <c r="R43" s="68" t="s">
        <v>155</v>
      </c>
      <c r="S43" s="68" t="s">
        <v>156</v>
      </c>
      <c r="T43" s="68" t="s">
        <v>157</v>
      </c>
      <c r="U43" s="68" t="s">
        <v>158</v>
      </c>
      <c r="V43" s="68" t="s">
        <v>158</v>
      </c>
      <c r="W43" s="68" t="s">
        <v>159</v>
      </c>
      <c r="X43" s="68" t="s">
        <v>160</v>
      </c>
      <c r="Y43" s="68" t="s">
        <v>161</v>
      </c>
      <c r="Z43" s="68" t="s">
        <v>162</v>
      </c>
      <c r="AA43" s="69"/>
      <c r="AB43" s="69"/>
      <c r="AC43" s="68"/>
      <c r="AD43" s="68"/>
      <c r="AE43" s="68"/>
    </row>
    <row r="44" spans="1:31" ht="12.75" customHeight="1">
      <c r="A44" s="64" t="s">
        <v>163</v>
      </c>
      <c r="B44" s="79">
        <v>1</v>
      </c>
      <c r="C44" s="79">
        <v>1</v>
      </c>
      <c r="D44" s="79">
        <v>1</v>
      </c>
      <c r="E44" s="79">
        <v>3</v>
      </c>
      <c r="F44" s="79">
        <v>1</v>
      </c>
      <c r="G44" s="79" t="s">
        <v>99</v>
      </c>
      <c r="H44" s="79">
        <v>3</v>
      </c>
      <c r="I44" s="79">
        <v>3</v>
      </c>
      <c r="J44" s="79">
        <v>3</v>
      </c>
      <c r="K44" s="79">
        <v>1</v>
      </c>
      <c r="L44" s="79">
        <v>3</v>
      </c>
      <c r="M44" s="79">
        <v>3</v>
      </c>
      <c r="N44" s="79">
        <v>3</v>
      </c>
      <c r="O44" s="79">
        <v>3</v>
      </c>
      <c r="P44" s="79">
        <v>3</v>
      </c>
      <c r="Q44" s="79">
        <v>3</v>
      </c>
      <c r="R44" s="79">
        <v>3</v>
      </c>
      <c r="S44" s="79">
        <v>3</v>
      </c>
      <c r="T44" s="79">
        <v>3</v>
      </c>
      <c r="U44" s="79">
        <v>5</v>
      </c>
      <c r="V44" s="79">
        <v>3</v>
      </c>
      <c r="W44" s="79">
        <v>3</v>
      </c>
      <c r="X44" s="79">
        <v>4</v>
      </c>
      <c r="Y44" s="79">
        <v>1</v>
      </c>
      <c r="Z44" s="79">
        <v>3</v>
      </c>
      <c r="AA44" s="80"/>
      <c r="AB44" s="80"/>
      <c r="AC44" s="79"/>
      <c r="AD44" s="79"/>
      <c r="AE44" s="79"/>
    </row>
    <row r="45" spans="1:31" ht="12.75" customHeight="1">
      <c r="A45" s="81" t="s">
        <v>164</v>
      </c>
      <c r="B45" s="82">
        <v>1417</v>
      </c>
      <c r="C45" s="82">
        <v>2212</v>
      </c>
      <c r="D45" s="82">
        <v>4000</v>
      </c>
      <c r="E45" s="82">
        <v>3000</v>
      </c>
      <c r="F45" s="82">
        <v>50</v>
      </c>
      <c r="G45" s="82" t="s">
        <v>99</v>
      </c>
      <c r="H45" s="82">
        <v>19</v>
      </c>
      <c r="I45" s="82">
        <v>19</v>
      </c>
      <c r="J45" s="82">
        <v>19</v>
      </c>
      <c r="K45" s="82">
        <v>9</v>
      </c>
      <c r="L45" s="82">
        <v>50</v>
      </c>
      <c r="M45" s="82">
        <v>50</v>
      </c>
      <c r="N45" s="82">
        <v>18</v>
      </c>
      <c r="O45" s="82">
        <v>9</v>
      </c>
      <c r="P45" s="82">
        <v>13</v>
      </c>
      <c r="Q45" s="82">
        <v>1900</v>
      </c>
      <c r="R45" s="82">
        <v>45</v>
      </c>
      <c r="S45" s="82">
        <v>70</v>
      </c>
      <c r="T45" s="82">
        <v>9</v>
      </c>
      <c r="U45" s="82">
        <v>13</v>
      </c>
      <c r="V45" s="82">
        <v>1900</v>
      </c>
      <c r="W45" s="82">
        <v>1000</v>
      </c>
      <c r="X45" s="82">
        <v>1</v>
      </c>
      <c r="Y45" s="82">
        <v>150</v>
      </c>
      <c r="Z45" s="82">
        <v>10</v>
      </c>
      <c r="AA45" s="83"/>
      <c r="AB45" s="83"/>
      <c r="AC45" s="82"/>
      <c r="AD45" s="82"/>
      <c r="AE45" s="82"/>
    </row>
    <row r="46" spans="1:31" ht="15.75" customHeight="1">
      <c r="A46" s="76" t="s">
        <v>165</v>
      </c>
      <c r="B46" s="77">
        <f>IFERROR((B45*'Currency Conversions'!B9)/B44,"N/A")</f>
        <v>0.18893333333333334</v>
      </c>
      <c r="C46" s="77">
        <f>IFERROR((C45*'Currency Conversions'!C9)/C44,"N/A")</f>
        <v>0.29493333333333333</v>
      </c>
      <c r="D46" s="77">
        <f>IFERROR((D45*'Currency Conversions'!D9)/D44,"N/A")</f>
        <v>0.4</v>
      </c>
      <c r="E46" s="77">
        <f>IFERROR((E45*'Currency Conversions'!E9)/E44,"N/A")</f>
        <v>0.39999999999999997</v>
      </c>
      <c r="F46" s="77">
        <f>IFERROR((F45*'Currency Conversions'!F9)/F44,"N/A")</f>
        <v>0.33898305084745761</v>
      </c>
      <c r="G46" s="77" t="str">
        <f>IFERROR((G45*'Currency Conversions'!G9)/G44,"N/A")</f>
        <v>N/A</v>
      </c>
      <c r="H46" s="77">
        <f>IFERROR((H45*'Currency Conversions'!H9)/H44,"N/A")</f>
        <v>0.63333333333333341</v>
      </c>
      <c r="I46" s="77">
        <f>IFERROR((I45*'Currency Conversions'!I9)/I44,"N/A")</f>
        <v>0.84444444444444444</v>
      </c>
      <c r="J46" s="77">
        <f>IFERROR((J45*'Currency Conversions'!J9)/J44,"N/A")</f>
        <v>0.84444444444444444</v>
      </c>
      <c r="K46" s="77">
        <f>IFERROR((K45*'Currency Conversions'!K9)/K44,"N/A")</f>
        <v>1.2</v>
      </c>
      <c r="L46" s="77">
        <f>IFERROR((L45*'Currency Conversions'!L9)/L44,"N/A")</f>
        <v>0.66666666666666663</v>
      </c>
      <c r="M46" s="77">
        <f>IFERROR((M45*'Currency Conversions'!M9)/M44,"N/A")</f>
        <v>0.66666666666666663</v>
      </c>
      <c r="N46" s="77">
        <f>IFERROR((N45*'Currency Conversions'!N9)/N44,"N/A")</f>
        <v>0.6</v>
      </c>
      <c r="O46" s="77">
        <f>IFERROR((O45*'Currency Conversions'!O9)/O44,"N/A")</f>
        <v>0.3</v>
      </c>
      <c r="P46" s="77">
        <f>IFERROR((P45*'Currency Conversions'!P9)/P44,"N/A")</f>
        <v>0.43333333333333335</v>
      </c>
      <c r="Q46" s="77">
        <f>IFERROR((Q45*'Currency Conversions'!Q9)/Q44,"N/A")</f>
        <v>0.63333333333333341</v>
      </c>
      <c r="R46" s="77">
        <f>IFERROR((R45*'Currency Conversions'!R9)/R44,"N/A")</f>
        <v>0.6</v>
      </c>
      <c r="S46" s="77">
        <f>IFERROR((S45*'Currency Conversions'!S9)/S44,"N/A")</f>
        <v>0.93333333333333346</v>
      </c>
      <c r="T46" s="77">
        <f>IFERROR((T45*'Currency Conversions'!T9)/T44,"N/A")</f>
        <v>0.3</v>
      </c>
      <c r="U46" s="77">
        <f>IFERROR((U45*'Currency Conversions'!U9)/U44,"N/A")</f>
        <v>0.26</v>
      </c>
      <c r="V46" s="77">
        <f>IFERROR((V45*'Currency Conversions'!V9)/V44,"N/A")</f>
        <v>0.63333333333333341</v>
      </c>
      <c r="W46" s="77">
        <f>IFERROR((W45*'Currency Conversions'!W9)/W44,"N/A")</f>
        <v>0.33333333333333331</v>
      </c>
      <c r="X46" s="77">
        <f>IFERROR((X45*'Currency Conversions'!X9)/X44,"N/A")</f>
        <v>0.25</v>
      </c>
      <c r="Y46" s="77">
        <f>IFERROR((Y45*'Currency Conversions'!Y9)/Y44,"N/A")</f>
        <v>1.5</v>
      </c>
      <c r="Z46" s="77">
        <f>IFERROR((Z45*'Currency Conversions'!Z9)/Z44,"N/A")</f>
        <v>0.44444444444444442</v>
      </c>
      <c r="AA46" s="77" t="str">
        <f>IFERROR((AA45*'Currency Conversions'!AA9)/AA44,"N/A")</f>
        <v>N/A</v>
      </c>
      <c r="AB46" s="77" t="str">
        <f>IFERROR((AB45*'Currency Conversions'!AB9)/AB44,"N/A")</f>
        <v>N/A</v>
      </c>
      <c r="AC46" s="77"/>
      <c r="AD46" s="77"/>
      <c r="AE46" s="77"/>
    </row>
    <row r="47" spans="1:31" ht="12.75" customHeight="1">
      <c r="A47" s="64"/>
      <c r="B47" s="84"/>
      <c r="C47" s="84"/>
      <c r="D47" s="84"/>
      <c r="E47" s="84"/>
      <c r="F47" s="84"/>
      <c r="G47" s="8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84"/>
      <c r="Z47" s="84"/>
      <c r="AA47" s="84"/>
      <c r="AB47" s="84"/>
      <c r="AC47" s="84"/>
      <c r="AD47" s="84"/>
      <c r="AE47" s="84"/>
    </row>
    <row r="48" spans="1:31" ht="12.75" customHeight="1">
      <c r="A48" s="64" t="s">
        <v>170</v>
      </c>
      <c r="B48" s="68" t="s">
        <v>171</v>
      </c>
      <c r="C48" s="68" t="s">
        <v>171</v>
      </c>
      <c r="D48" s="68" t="s">
        <v>172</v>
      </c>
      <c r="E48" s="68" t="s">
        <v>147</v>
      </c>
      <c r="F48" s="68" t="s">
        <v>173</v>
      </c>
      <c r="G48" s="68" t="s">
        <v>99</v>
      </c>
      <c r="H48" s="68" t="s">
        <v>153</v>
      </c>
      <c r="I48" s="68" t="s">
        <v>174</v>
      </c>
      <c r="J48" s="68" t="s">
        <v>174</v>
      </c>
      <c r="K48" s="68" t="s">
        <v>174</v>
      </c>
      <c r="L48" s="68" t="s">
        <v>175</v>
      </c>
      <c r="M48" s="68" t="s">
        <v>175</v>
      </c>
      <c r="N48" s="68" t="s">
        <v>176</v>
      </c>
      <c r="O48" s="68" t="s">
        <v>177</v>
      </c>
      <c r="P48" s="68" t="s">
        <v>178</v>
      </c>
      <c r="Q48" s="68" t="s">
        <v>179</v>
      </c>
      <c r="R48" s="68" t="s">
        <v>180</v>
      </c>
      <c r="S48" s="68" t="s">
        <v>181</v>
      </c>
      <c r="T48" s="68" t="s">
        <v>182</v>
      </c>
      <c r="U48" s="68" t="s">
        <v>183</v>
      </c>
      <c r="V48" s="68" t="s">
        <v>184</v>
      </c>
      <c r="W48" s="68" t="s">
        <v>185</v>
      </c>
      <c r="X48" s="68" t="s">
        <v>99</v>
      </c>
      <c r="Y48" s="68" t="s">
        <v>186</v>
      </c>
      <c r="Z48" s="68" t="s">
        <v>187</v>
      </c>
      <c r="AA48" s="69"/>
      <c r="AB48" s="69"/>
      <c r="AC48" s="68"/>
      <c r="AD48" s="68"/>
      <c r="AE48" s="68"/>
    </row>
    <row r="49" spans="1:31" ht="12.75" customHeight="1">
      <c r="A49" s="64" t="s">
        <v>163</v>
      </c>
      <c r="B49" s="79">
        <v>1</v>
      </c>
      <c r="C49" s="79">
        <v>1</v>
      </c>
      <c r="D49" s="79">
        <v>1</v>
      </c>
      <c r="E49" s="79">
        <v>3</v>
      </c>
      <c r="F49" s="79">
        <v>1</v>
      </c>
      <c r="G49" s="79" t="s">
        <v>99</v>
      </c>
      <c r="H49" s="79">
        <v>3</v>
      </c>
      <c r="I49" s="79">
        <v>3</v>
      </c>
      <c r="J49" s="79">
        <v>3</v>
      </c>
      <c r="K49" s="79">
        <v>3</v>
      </c>
      <c r="L49" s="79">
        <v>3</v>
      </c>
      <c r="M49" s="79">
        <v>3</v>
      </c>
      <c r="N49" s="79">
        <v>1</v>
      </c>
      <c r="O49" s="79">
        <v>3</v>
      </c>
      <c r="P49" s="79">
        <v>3</v>
      </c>
      <c r="Q49" s="79">
        <v>3</v>
      </c>
      <c r="R49" s="79">
        <v>3</v>
      </c>
      <c r="S49" s="79">
        <v>3</v>
      </c>
      <c r="T49" s="79">
        <v>3</v>
      </c>
      <c r="U49" s="79">
        <v>5</v>
      </c>
      <c r="V49" s="79">
        <v>3</v>
      </c>
      <c r="W49" s="79">
        <v>3</v>
      </c>
      <c r="X49" s="79" t="s">
        <v>99</v>
      </c>
      <c r="Y49" s="79">
        <v>1</v>
      </c>
      <c r="Z49" s="79">
        <v>3</v>
      </c>
      <c r="AA49" s="80"/>
      <c r="AB49" s="80"/>
      <c r="AC49" s="79"/>
      <c r="AD49" s="79"/>
      <c r="AE49" s="79"/>
    </row>
    <row r="50" spans="1:31" ht="12.75" customHeight="1">
      <c r="A50" s="81" t="s">
        <v>164</v>
      </c>
      <c r="B50" s="82">
        <v>119</v>
      </c>
      <c r="C50" s="82">
        <v>583</v>
      </c>
      <c r="D50" s="82">
        <v>8000</v>
      </c>
      <c r="E50" s="82">
        <v>4500</v>
      </c>
      <c r="F50" s="82">
        <v>150</v>
      </c>
      <c r="G50" s="82" t="s">
        <v>99</v>
      </c>
      <c r="H50" s="82">
        <v>19</v>
      </c>
      <c r="I50" s="82">
        <v>19</v>
      </c>
      <c r="J50" s="82">
        <v>19</v>
      </c>
      <c r="K50" s="82">
        <v>19</v>
      </c>
      <c r="L50" s="82">
        <v>75</v>
      </c>
      <c r="M50" s="82">
        <v>75</v>
      </c>
      <c r="N50" s="82">
        <v>4</v>
      </c>
      <c r="O50" s="82">
        <v>15</v>
      </c>
      <c r="P50" s="82">
        <v>19</v>
      </c>
      <c r="Q50" s="82">
        <v>1300</v>
      </c>
      <c r="R50" s="82">
        <v>75</v>
      </c>
      <c r="S50" s="82">
        <v>20</v>
      </c>
      <c r="T50" s="82">
        <v>12</v>
      </c>
      <c r="U50" s="82">
        <v>19</v>
      </c>
      <c r="V50" s="82">
        <v>1900</v>
      </c>
      <c r="W50" s="82">
        <v>700</v>
      </c>
      <c r="X50" s="82"/>
      <c r="Y50" s="82">
        <v>190</v>
      </c>
      <c r="Z50" s="82">
        <v>10</v>
      </c>
      <c r="AA50" s="83"/>
      <c r="AB50" s="83"/>
      <c r="AC50" s="82"/>
      <c r="AD50" s="82"/>
      <c r="AE50" s="82"/>
    </row>
    <row r="51" spans="1:31" ht="15.75" customHeight="1">
      <c r="A51" s="76" t="s">
        <v>188</v>
      </c>
      <c r="B51" s="77">
        <f>IFERROR((B50*'Currency Conversions'!B9)/B49,"N/A")</f>
        <v>1.5866666666666668E-2</v>
      </c>
      <c r="C51" s="77">
        <f>IFERROR((C50*'Currency Conversions'!C9)/C49,"N/A")</f>
        <v>7.7733333333333335E-2</v>
      </c>
      <c r="D51" s="77">
        <f>IFERROR((D50*'Currency Conversions'!D9)/D49,"N/A")</f>
        <v>0.8</v>
      </c>
      <c r="E51" s="77">
        <f>IFERROR((E50*'Currency Conversions'!E9)/E49,"N/A")</f>
        <v>0.6</v>
      </c>
      <c r="F51" s="77">
        <f>IFERROR((F50*'Currency Conversions'!F9)/F49,"N/A")</f>
        <v>1.0169491525423728</v>
      </c>
      <c r="G51" s="77" t="str">
        <f>IFERROR((G50*'Currency Conversions'!G9)/G49,"N/A")</f>
        <v>N/A</v>
      </c>
      <c r="H51" s="77">
        <f>IFERROR((H50*'Currency Conversions'!H9)/H49,"N/A")</f>
        <v>0.63333333333333341</v>
      </c>
      <c r="I51" s="77">
        <f>IFERROR((I50*'Currency Conversions'!I9)/I49,"N/A")</f>
        <v>0.84444444444444444</v>
      </c>
      <c r="J51" s="77">
        <f>IFERROR((J50*'Currency Conversions'!J9)/J49,"N/A")</f>
        <v>0.84444444444444444</v>
      </c>
      <c r="K51" s="77">
        <f>IFERROR((K50*'Currency Conversions'!K9)/K49,"N/A")</f>
        <v>0.84444444444444444</v>
      </c>
      <c r="L51" s="77">
        <f>IFERROR((L50*'Currency Conversions'!L9)/L49,"N/A")</f>
        <v>1</v>
      </c>
      <c r="M51" s="77">
        <f>IFERROR((M50*'Currency Conversions'!M9)/M49,"N/A")</f>
        <v>1</v>
      </c>
      <c r="N51" s="77">
        <f>IFERROR((N50*'Currency Conversions'!N9)/N49,"N/A")</f>
        <v>0.4</v>
      </c>
      <c r="O51" s="77">
        <f>IFERROR((O50*'Currency Conversions'!O9)/O49,"N/A")</f>
        <v>0.5</v>
      </c>
      <c r="P51" s="77">
        <f>IFERROR((P50*'Currency Conversions'!P9)/P49,"N/A")</f>
        <v>0.63333333333333341</v>
      </c>
      <c r="Q51" s="77">
        <f>IFERROR((Q50*'Currency Conversions'!Q9)/Q49,"N/A")</f>
        <v>0.43333333333333335</v>
      </c>
      <c r="R51" s="77">
        <f>IFERROR((R50*'Currency Conversions'!R9)/R49,"N/A")</f>
        <v>1</v>
      </c>
      <c r="S51" s="77">
        <f>IFERROR((S50*'Currency Conversions'!S9)/S49,"N/A")</f>
        <v>0.26666666666666666</v>
      </c>
      <c r="T51" s="77">
        <f>IFERROR((T50*'Currency Conversions'!T9)/T49,"N/A")</f>
        <v>0.40000000000000008</v>
      </c>
      <c r="U51" s="77">
        <f>IFERROR((U50*'Currency Conversions'!U9)/U49,"N/A")</f>
        <v>0.38</v>
      </c>
      <c r="V51" s="77">
        <f>IFERROR((V50*'Currency Conversions'!V9)/V49,"N/A")</f>
        <v>0.63333333333333341</v>
      </c>
      <c r="W51" s="77">
        <f>IFERROR((W50*'Currency Conversions'!W9)/W49,"N/A")</f>
        <v>0.23333333333333336</v>
      </c>
      <c r="X51" s="77" t="str">
        <f>IFERROR((X50*'Currency Conversions'!X9)/X49,"N/A")</f>
        <v>N/A</v>
      </c>
      <c r="Y51" s="77">
        <f>IFERROR((Y50*'Currency Conversions'!Y9)/Y49,"N/A")</f>
        <v>1.9000000000000001</v>
      </c>
      <c r="Z51" s="77">
        <f>IFERROR((Z50*'Currency Conversions'!Z9)/Z49,"N/A")</f>
        <v>0.44444444444444442</v>
      </c>
      <c r="AA51" s="77" t="str">
        <f>IFERROR((AA50*'Currency Conversions'!AA9)/AA49,"N/A")</f>
        <v>N/A</v>
      </c>
      <c r="AB51" s="77" t="str">
        <f>IFERROR((AB50*'Currency Conversions'!AB9)/AB49,"N/A")</f>
        <v>N/A</v>
      </c>
      <c r="AC51" s="77"/>
      <c r="AD51" s="77"/>
      <c r="AE51" s="77"/>
    </row>
    <row r="52" spans="1:31" ht="12.75" customHeight="1">
      <c r="A52" s="64"/>
      <c r="B52" s="84"/>
      <c r="C52" s="84"/>
      <c r="D52" s="84"/>
      <c r="E52" s="84"/>
      <c r="F52" s="84"/>
      <c r="G52" s="8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84"/>
      <c r="Z52" s="84"/>
      <c r="AA52" s="84"/>
      <c r="AB52" s="84"/>
      <c r="AC52" s="84"/>
      <c r="AD52" s="84"/>
      <c r="AE52" s="84"/>
    </row>
    <row r="53" spans="1:31" ht="12.75" customHeight="1">
      <c r="A53" s="64" t="s">
        <v>190</v>
      </c>
      <c r="B53" s="68" t="s">
        <v>144</v>
      </c>
      <c r="C53" s="68" t="s">
        <v>191</v>
      </c>
      <c r="D53" s="68" t="s">
        <v>192</v>
      </c>
      <c r="E53" s="68" t="s">
        <v>173</v>
      </c>
      <c r="F53" s="68" t="s">
        <v>193</v>
      </c>
      <c r="G53" s="68" t="s">
        <v>99</v>
      </c>
      <c r="H53" s="68" t="s">
        <v>194</v>
      </c>
      <c r="I53" s="68" t="s">
        <v>195</v>
      </c>
      <c r="J53" s="68" t="s">
        <v>195</v>
      </c>
      <c r="K53" s="68" t="s">
        <v>195</v>
      </c>
      <c r="L53" s="68" t="s">
        <v>196</v>
      </c>
      <c r="M53" s="68" t="s">
        <v>196</v>
      </c>
      <c r="N53" s="68" t="s">
        <v>181</v>
      </c>
      <c r="O53" s="68" t="s">
        <v>181</v>
      </c>
      <c r="P53" s="68" t="s">
        <v>197</v>
      </c>
      <c r="Q53" s="68" t="s">
        <v>198</v>
      </c>
      <c r="R53" s="68" t="s">
        <v>199</v>
      </c>
      <c r="S53" s="68" t="s">
        <v>200</v>
      </c>
      <c r="T53" s="68" t="s">
        <v>201</v>
      </c>
      <c r="U53" s="68" t="s">
        <v>154</v>
      </c>
      <c r="V53" s="68" t="s">
        <v>202</v>
      </c>
      <c r="W53" s="68" t="s">
        <v>203</v>
      </c>
      <c r="X53" s="68" t="s">
        <v>99</v>
      </c>
      <c r="Y53" s="68" t="s">
        <v>158</v>
      </c>
      <c r="Z53" s="68" t="s">
        <v>204</v>
      </c>
      <c r="AA53" s="69"/>
      <c r="AB53" s="69"/>
      <c r="AC53" s="68"/>
      <c r="AD53" s="68"/>
      <c r="AE53" s="68"/>
    </row>
    <row r="54" spans="1:31" ht="12.75" customHeight="1">
      <c r="A54" s="64" t="s">
        <v>163</v>
      </c>
      <c r="B54" s="79">
        <v>1</v>
      </c>
      <c r="C54" s="79">
        <v>1</v>
      </c>
      <c r="D54" s="79">
        <v>1</v>
      </c>
      <c r="E54" s="79">
        <v>3</v>
      </c>
      <c r="F54" s="79">
        <v>1</v>
      </c>
      <c r="G54" s="79" t="s">
        <v>99</v>
      </c>
      <c r="H54" s="79">
        <v>5</v>
      </c>
      <c r="I54" s="79">
        <v>3</v>
      </c>
      <c r="J54" s="79">
        <v>3</v>
      </c>
      <c r="K54" s="79">
        <v>3</v>
      </c>
      <c r="L54" s="79">
        <v>3</v>
      </c>
      <c r="M54" s="79">
        <v>3</v>
      </c>
      <c r="N54" s="79">
        <v>1</v>
      </c>
      <c r="O54" s="79">
        <v>1</v>
      </c>
      <c r="P54" s="79">
        <v>3</v>
      </c>
      <c r="Q54" s="79">
        <v>3</v>
      </c>
      <c r="R54" s="79">
        <v>3</v>
      </c>
      <c r="S54" s="79">
        <v>3</v>
      </c>
      <c r="T54" s="79">
        <v>3</v>
      </c>
      <c r="U54" s="79">
        <v>5</v>
      </c>
      <c r="V54" s="79">
        <v>3</v>
      </c>
      <c r="W54" s="79">
        <v>3</v>
      </c>
      <c r="X54" s="79" t="s">
        <v>99</v>
      </c>
      <c r="Y54" s="79">
        <v>1</v>
      </c>
      <c r="Z54" s="79">
        <v>3</v>
      </c>
      <c r="AA54" s="80"/>
      <c r="AB54" s="80"/>
      <c r="AC54" s="79"/>
      <c r="AD54" s="79"/>
      <c r="AE54" s="79"/>
    </row>
    <row r="55" spans="1:31" ht="12.75" customHeight="1">
      <c r="A55" s="81" t="s">
        <v>164</v>
      </c>
      <c r="B55" s="82">
        <v>837</v>
      </c>
      <c r="C55" s="82">
        <v>6000</v>
      </c>
      <c r="D55" s="82">
        <v>8000</v>
      </c>
      <c r="E55" s="82">
        <v>2400</v>
      </c>
      <c r="F55" s="82">
        <v>100</v>
      </c>
      <c r="G55" s="82" t="s">
        <v>99</v>
      </c>
      <c r="H55" s="82">
        <v>19</v>
      </c>
      <c r="I55" s="82">
        <v>19</v>
      </c>
      <c r="J55" s="82">
        <v>9</v>
      </c>
      <c r="K55" s="82">
        <v>19</v>
      </c>
      <c r="L55" s="82">
        <v>100</v>
      </c>
      <c r="M55" s="82">
        <v>100</v>
      </c>
      <c r="N55" s="82">
        <v>6</v>
      </c>
      <c r="O55" s="82">
        <v>9</v>
      </c>
      <c r="P55" s="82">
        <v>9</v>
      </c>
      <c r="Q55" s="82">
        <v>900</v>
      </c>
      <c r="R55" s="82">
        <v>100</v>
      </c>
      <c r="S55" s="82">
        <v>60</v>
      </c>
      <c r="T55" s="82">
        <v>16</v>
      </c>
      <c r="U55" s="82">
        <v>32</v>
      </c>
      <c r="V55" s="82">
        <v>900</v>
      </c>
      <c r="W55" s="82">
        <v>700</v>
      </c>
      <c r="X55" s="82"/>
      <c r="Y55" s="82">
        <v>90</v>
      </c>
      <c r="Z55" s="82">
        <v>10</v>
      </c>
      <c r="AA55" s="83"/>
      <c r="AB55" s="83"/>
      <c r="AC55" s="82"/>
      <c r="AD55" s="82"/>
      <c r="AE55" s="82"/>
    </row>
    <row r="56" spans="1:31" ht="15.75" customHeight="1">
      <c r="A56" s="85" t="s">
        <v>205</v>
      </c>
      <c r="B56" s="86">
        <f>IFERROR((B55*'Currency Conversions'!B9)/B54,"N/A")</f>
        <v>0.1116</v>
      </c>
      <c r="C56" s="86">
        <f>IFERROR((C55*'Currency Conversions'!C9)/C54,"N/A")</f>
        <v>0.8</v>
      </c>
      <c r="D56" s="86">
        <f>IFERROR((D55*'Currency Conversions'!D9)/D54,"N/A")</f>
        <v>0.8</v>
      </c>
      <c r="E56" s="86">
        <f>IFERROR((E55*'Currency Conversions'!E9)/E54,"N/A")</f>
        <v>0.32</v>
      </c>
      <c r="F56" s="86">
        <f>IFERROR((F55*'Currency Conversions'!F9)/F54,"N/A")</f>
        <v>0.67796610169491522</v>
      </c>
      <c r="G56" s="86" t="str">
        <f>IFERROR((G55*'Currency Conversions'!G9)/G54,"N/A")</f>
        <v>N/A</v>
      </c>
      <c r="H56" s="86">
        <f>IFERROR((H55*'Currency Conversions'!H9)/H54,"N/A")</f>
        <v>0.38</v>
      </c>
      <c r="I56" s="86">
        <f>IFERROR((I55*'Currency Conversions'!I9)/I54,"N/A")</f>
        <v>0.84444444444444444</v>
      </c>
      <c r="J56" s="86">
        <f>IFERROR((J55*'Currency Conversions'!J9)/J54,"N/A")</f>
        <v>0.39999999999999997</v>
      </c>
      <c r="K56" s="86">
        <f>IFERROR((K55*'Currency Conversions'!K9)/K54,"N/A")</f>
        <v>0.84444444444444444</v>
      </c>
      <c r="L56" s="86">
        <f>IFERROR((L55*'Currency Conversions'!L9)/L54,"N/A")</f>
        <v>1.3333333333333333</v>
      </c>
      <c r="M56" s="86">
        <f>IFERROR((M55*'Currency Conversions'!M9)/M54,"N/A")</f>
        <v>1.3333333333333333</v>
      </c>
      <c r="N56" s="86">
        <f>IFERROR((N55*'Currency Conversions'!N9)/N54,"N/A")</f>
        <v>0.60000000000000009</v>
      </c>
      <c r="O56" s="86">
        <f>IFERROR((O55*'Currency Conversions'!O9)/O54,"N/A")</f>
        <v>0.9</v>
      </c>
      <c r="P56" s="86">
        <f>IFERROR((P55*'Currency Conversions'!P9)/P54,"N/A")</f>
        <v>0.3</v>
      </c>
      <c r="Q56" s="86">
        <f>IFERROR((Q55*'Currency Conversions'!Q9)/Q54,"N/A")</f>
        <v>0.3</v>
      </c>
      <c r="R56" s="86">
        <f>IFERROR((R55*'Currency Conversions'!R9)/R54,"N/A")</f>
        <v>1.3333333333333333</v>
      </c>
      <c r="S56" s="86">
        <f>IFERROR((S55*'Currency Conversions'!S9)/S54,"N/A")</f>
        <v>0.79999999999999993</v>
      </c>
      <c r="T56" s="86">
        <f>IFERROR((T55*'Currency Conversions'!T9)/T54,"N/A")</f>
        <v>0.53333333333333333</v>
      </c>
      <c r="U56" s="86">
        <f>IFERROR((U55*'Currency Conversions'!U9)/U54,"N/A")</f>
        <v>0.64</v>
      </c>
      <c r="V56" s="86">
        <f>IFERROR((V55*'Currency Conversions'!V9)/V54,"N/A")</f>
        <v>0.3</v>
      </c>
      <c r="W56" s="86">
        <f>IFERROR((W55*'Currency Conversions'!W9)/W54,"N/A")</f>
        <v>0.23333333333333336</v>
      </c>
      <c r="X56" s="86" t="str">
        <f>IFERROR((X55*'Currency Conversions'!X9)/X54,"N/A")</f>
        <v>N/A</v>
      </c>
      <c r="Y56" s="86">
        <f>IFERROR((Y55*'Currency Conversions'!Y9)/Y54,"N/A")</f>
        <v>0.9</v>
      </c>
      <c r="Z56" s="86">
        <f>IFERROR((Z55*'Currency Conversions'!Z9)/Z54,"N/A")</f>
        <v>0.44444444444444442</v>
      </c>
      <c r="AA56" s="86" t="str">
        <f>IFERROR((AA55*'Currency Conversions'!AA9)/AA54,"N/A")</f>
        <v>N/A</v>
      </c>
      <c r="AB56" s="86" t="str">
        <f>IFERROR((AB55*'Currency Conversions'!AB9)/AB54,"N/A")</f>
        <v>N/A</v>
      </c>
      <c r="AC56" s="86"/>
      <c r="AD56" s="86"/>
      <c r="AE56" s="86"/>
    </row>
    <row r="57" spans="1:31" ht="12.75" customHeight="1">
      <c r="A57" s="64"/>
      <c r="B57" s="84"/>
      <c r="C57" s="84"/>
      <c r="D57" s="84"/>
      <c r="E57" s="84"/>
      <c r="F57" s="84"/>
      <c r="G57" s="8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84"/>
      <c r="Z57" s="84"/>
      <c r="AA57" s="84"/>
      <c r="AB57" s="84"/>
      <c r="AC57" s="84"/>
      <c r="AD57" s="84"/>
      <c r="AE57" s="84"/>
    </row>
    <row r="58" spans="1:31" ht="12.75" customHeight="1">
      <c r="A58" s="64" t="s">
        <v>208</v>
      </c>
      <c r="B58" s="68" t="s">
        <v>99</v>
      </c>
      <c r="C58" s="68" t="s">
        <v>209</v>
      </c>
      <c r="D58" s="68" t="s">
        <v>210</v>
      </c>
      <c r="E58" s="68" t="s">
        <v>99</v>
      </c>
      <c r="F58" s="68" t="s">
        <v>210</v>
      </c>
      <c r="G58" s="68" t="s">
        <v>99</v>
      </c>
      <c r="H58" s="68" t="s">
        <v>181</v>
      </c>
      <c r="I58" s="68" t="s">
        <v>211</v>
      </c>
      <c r="J58" s="68" t="s">
        <v>212</v>
      </c>
      <c r="K58" s="68" t="s">
        <v>212</v>
      </c>
      <c r="L58" s="68" t="s">
        <v>213</v>
      </c>
      <c r="M58" s="68" t="s">
        <v>213</v>
      </c>
      <c r="N58" s="68" t="s">
        <v>214</v>
      </c>
      <c r="O58" s="68" t="s">
        <v>215</v>
      </c>
      <c r="P58" s="68" t="s">
        <v>158</v>
      </c>
      <c r="Q58" s="68" t="s">
        <v>216</v>
      </c>
      <c r="R58" s="68" t="s">
        <v>181</v>
      </c>
      <c r="S58" s="68" t="s">
        <v>217</v>
      </c>
      <c r="T58" s="68" t="s">
        <v>218</v>
      </c>
      <c r="U58" s="68" t="s">
        <v>219</v>
      </c>
      <c r="V58" s="68" t="s">
        <v>220</v>
      </c>
      <c r="W58" s="68" t="s">
        <v>221</v>
      </c>
      <c r="X58" s="68" t="s">
        <v>99</v>
      </c>
      <c r="Y58" s="68" t="s">
        <v>99</v>
      </c>
      <c r="Z58" s="68" t="s">
        <v>158</v>
      </c>
      <c r="AA58" s="69"/>
      <c r="AB58" s="69"/>
      <c r="AC58" s="68"/>
      <c r="AD58" s="68"/>
      <c r="AE58" s="68"/>
    </row>
    <row r="59" spans="1:31" ht="12.75" customHeight="1">
      <c r="A59" s="64" t="s">
        <v>163</v>
      </c>
      <c r="B59" s="79" t="s">
        <v>99</v>
      </c>
      <c r="C59" s="79">
        <v>1</v>
      </c>
      <c r="D59" s="79">
        <v>1</v>
      </c>
      <c r="E59" s="79" t="s">
        <v>99</v>
      </c>
      <c r="F59" s="79">
        <v>1</v>
      </c>
      <c r="G59" s="79" t="s">
        <v>99</v>
      </c>
      <c r="H59" s="79">
        <v>5</v>
      </c>
      <c r="I59" s="79">
        <v>3</v>
      </c>
      <c r="J59" s="79">
        <v>3</v>
      </c>
      <c r="K59" s="79">
        <v>1</v>
      </c>
      <c r="L59" s="79">
        <v>3</v>
      </c>
      <c r="M59" s="79">
        <v>3</v>
      </c>
      <c r="N59" s="79">
        <v>3</v>
      </c>
      <c r="O59" s="79" t="s">
        <v>215</v>
      </c>
      <c r="P59" s="79">
        <v>3</v>
      </c>
      <c r="Q59" s="79">
        <v>3</v>
      </c>
      <c r="R59" s="79">
        <v>1</v>
      </c>
      <c r="S59" s="79">
        <v>3</v>
      </c>
      <c r="T59" s="79">
        <v>3</v>
      </c>
      <c r="U59" s="79">
        <v>5</v>
      </c>
      <c r="V59" s="79">
        <v>3</v>
      </c>
      <c r="W59" s="79">
        <v>3</v>
      </c>
      <c r="X59" s="79" t="s">
        <v>99</v>
      </c>
      <c r="Y59" s="79" t="s">
        <v>99</v>
      </c>
      <c r="Z59" s="79">
        <v>3</v>
      </c>
      <c r="AA59" s="80"/>
      <c r="AB59" s="80"/>
      <c r="AC59" s="79"/>
      <c r="AD59" s="79"/>
      <c r="AE59" s="79"/>
    </row>
    <row r="60" spans="1:31" ht="12.75" customHeight="1">
      <c r="A60" s="81" t="s">
        <v>164</v>
      </c>
      <c r="B60" s="82" t="s">
        <v>99</v>
      </c>
      <c r="C60" s="82">
        <v>6000</v>
      </c>
      <c r="D60" s="82">
        <v>1000</v>
      </c>
      <c r="E60" s="82" t="s">
        <v>99</v>
      </c>
      <c r="F60" s="82">
        <v>220</v>
      </c>
      <c r="G60" s="82" t="s">
        <v>99</v>
      </c>
      <c r="H60" s="82">
        <v>9</v>
      </c>
      <c r="I60" s="82">
        <v>19</v>
      </c>
      <c r="J60" s="82">
        <v>29</v>
      </c>
      <c r="K60" s="82">
        <v>14</v>
      </c>
      <c r="L60" s="82">
        <v>20</v>
      </c>
      <c r="M60" s="82">
        <v>20</v>
      </c>
      <c r="N60" s="82">
        <v>49</v>
      </c>
      <c r="O60" s="82" t="s">
        <v>215</v>
      </c>
      <c r="P60" s="82">
        <v>19</v>
      </c>
      <c r="Q60" s="82">
        <v>1900</v>
      </c>
      <c r="R60" s="82">
        <v>25</v>
      </c>
      <c r="S60" s="82">
        <v>50</v>
      </c>
      <c r="T60" s="82">
        <v>19</v>
      </c>
      <c r="U60" s="82">
        <v>44</v>
      </c>
      <c r="V60" s="82">
        <v>1900</v>
      </c>
      <c r="W60" s="82">
        <v>700</v>
      </c>
      <c r="X60" s="82" t="s">
        <v>99</v>
      </c>
      <c r="Y60" s="82" t="s">
        <v>99</v>
      </c>
      <c r="Z60" s="82">
        <v>9</v>
      </c>
      <c r="AA60" s="83"/>
      <c r="AB60" s="83"/>
      <c r="AC60" s="82"/>
      <c r="AD60" s="82"/>
      <c r="AE60" s="82"/>
    </row>
    <row r="61" spans="1:31" ht="15.75" customHeight="1">
      <c r="A61" s="85" t="s">
        <v>222</v>
      </c>
      <c r="B61" s="86" t="str">
        <f>IFERROR((B60*'Currency Conversions'!B9)/B59,"N/A")</f>
        <v>N/A</v>
      </c>
      <c r="C61" s="86">
        <f>IFERROR((C60*'Currency Conversions'!C9)/C59,"N/A")</f>
        <v>0.8</v>
      </c>
      <c r="D61" s="86">
        <f>IFERROR((D60*'Currency Conversions'!D9)/D59,"N/A")</f>
        <v>0.1</v>
      </c>
      <c r="E61" s="86" t="str">
        <f>IFERROR((E60*'Currency Conversions'!E9)/E59,"N/A")</f>
        <v>N/A</v>
      </c>
      <c r="F61" s="86">
        <f>IFERROR((F60*'Currency Conversions'!F9)/F59,"N/A")</f>
        <v>1.4915254237288136</v>
      </c>
      <c r="G61" s="86" t="str">
        <f>IFERROR((G60*'Currency Conversions'!G9)/G59,"N/A")</f>
        <v>N/A</v>
      </c>
      <c r="H61" s="86">
        <f>IFERROR((H60*'Currency Conversions'!H9)/H59,"N/A")</f>
        <v>0.18</v>
      </c>
      <c r="I61" s="86">
        <f>IFERROR((I60*'Currency Conversions'!I9)/I59,"N/A")</f>
        <v>0.84444444444444444</v>
      </c>
      <c r="J61" s="86">
        <f>IFERROR((J60*'Currency Conversions'!J9)/J59,"N/A")</f>
        <v>1.288888888888889</v>
      </c>
      <c r="K61" s="86">
        <f>IFERROR((K60*'Currency Conversions'!K9)/K59,"N/A")</f>
        <v>1.8666666666666667</v>
      </c>
      <c r="L61" s="86">
        <f>IFERROR((L60*'Currency Conversions'!L9)/L59,"N/A")</f>
        <v>0.26666666666666666</v>
      </c>
      <c r="M61" s="86">
        <f>IFERROR((M60*'Currency Conversions'!M9)/M59,"N/A")</f>
        <v>0.26666666666666666</v>
      </c>
      <c r="N61" s="86">
        <f>IFERROR((N60*'Currency Conversions'!N9)/N59,"N/A")</f>
        <v>1.6333333333333335</v>
      </c>
      <c r="O61" s="86" t="str">
        <f>IFERROR((O60*'Currency Conversions'!O9)/O59,"N/A")</f>
        <v>N/A</v>
      </c>
      <c r="P61" s="86">
        <f>IFERROR((P60*'Currency Conversions'!P9)/P59,"N/A")</f>
        <v>0.63333333333333341</v>
      </c>
      <c r="Q61" s="86">
        <f>IFERROR((Q60*'Currency Conversions'!Q9)/Q59,"N/A")</f>
        <v>0.63333333333333341</v>
      </c>
      <c r="R61" s="86">
        <f>IFERROR((R60*'Currency Conversions'!R9)/R59,"N/A")</f>
        <v>1</v>
      </c>
      <c r="S61" s="86">
        <f>IFERROR((S60*'Currency Conversions'!S9)/S59,"N/A")</f>
        <v>0.66666666666666663</v>
      </c>
      <c r="T61" s="86">
        <f>IFERROR((T60*'Currency Conversions'!T9)/T59,"N/A")</f>
        <v>0.63333333333333341</v>
      </c>
      <c r="U61" s="86">
        <f>IFERROR((U60*'Currency Conversions'!U9)/U59,"N/A")</f>
        <v>0.88000000000000012</v>
      </c>
      <c r="V61" s="86">
        <f>IFERROR((V60*'Currency Conversions'!V9)/V59,"N/A")</f>
        <v>0.63333333333333341</v>
      </c>
      <c r="W61" s="86">
        <f>IFERROR((W60*'Currency Conversions'!W9)/W59,"N/A")</f>
        <v>0.23333333333333336</v>
      </c>
      <c r="X61" s="86" t="str">
        <f>IFERROR((X60*'Currency Conversions'!X9)/X59,"N/A")</f>
        <v>N/A</v>
      </c>
      <c r="Y61" s="86" t="str">
        <f>IFERROR((Y60*'Currency Conversions'!Y9)/Y59,"N/A")</f>
        <v>N/A</v>
      </c>
      <c r="Z61" s="86">
        <f>IFERROR((Z60*'Currency Conversions'!Z9)/Z59,"N/A")</f>
        <v>0.39999999999999997</v>
      </c>
      <c r="AA61" s="86" t="str">
        <f>IFERROR((AA60*'Currency Conversions'!AA9)/AA59,"N/A")</f>
        <v>N/A</v>
      </c>
      <c r="AB61" s="86" t="str">
        <f>IFERROR((AB60*'Currency Conversions'!AB9)/AB59,"N/A")</f>
        <v>N/A</v>
      </c>
      <c r="AC61" s="86"/>
      <c r="AD61" s="86"/>
      <c r="AE61" s="86"/>
    </row>
    <row r="62" spans="1:31" ht="12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</row>
    <row r="63" spans="1:31" ht="12.75" customHeight="1">
      <c r="A63" s="64" t="s">
        <v>223</v>
      </c>
      <c r="B63" s="68" t="s">
        <v>99</v>
      </c>
      <c r="C63" s="68" t="s">
        <v>224</v>
      </c>
      <c r="D63" s="68" t="s">
        <v>225</v>
      </c>
      <c r="E63" s="68" t="s">
        <v>99</v>
      </c>
      <c r="F63" s="68" t="s">
        <v>227</v>
      </c>
      <c r="G63" s="68" t="s">
        <v>99</v>
      </c>
      <c r="H63" s="68" t="s">
        <v>99</v>
      </c>
      <c r="I63" s="68" t="s">
        <v>228</v>
      </c>
      <c r="J63" s="68" t="s">
        <v>229</v>
      </c>
      <c r="K63" s="68" t="s">
        <v>211</v>
      </c>
      <c r="L63" s="68" t="s">
        <v>230</v>
      </c>
      <c r="M63" s="68" t="s">
        <v>230</v>
      </c>
      <c r="N63" s="68" t="s">
        <v>231</v>
      </c>
      <c r="O63" s="68" t="s">
        <v>99</v>
      </c>
      <c r="P63" s="68" t="s">
        <v>232</v>
      </c>
      <c r="Q63" s="68" t="s">
        <v>181</v>
      </c>
      <c r="R63" s="68" t="s">
        <v>99</v>
      </c>
      <c r="S63" s="68" t="s">
        <v>233</v>
      </c>
      <c r="T63" s="68" t="s">
        <v>234</v>
      </c>
      <c r="U63" s="68" t="s">
        <v>235</v>
      </c>
      <c r="V63" s="68" t="s">
        <v>181</v>
      </c>
      <c r="W63" s="68" t="s">
        <v>99</v>
      </c>
      <c r="X63" s="68" t="s">
        <v>99</v>
      </c>
      <c r="Y63" s="68" t="s">
        <v>99</v>
      </c>
      <c r="Z63" s="68" t="s">
        <v>99</v>
      </c>
      <c r="AA63" s="69"/>
      <c r="AB63" s="69"/>
      <c r="AC63" s="68"/>
      <c r="AD63" s="68"/>
      <c r="AE63" s="68"/>
    </row>
    <row r="64" spans="1:31" ht="12.75" customHeight="1">
      <c r="A64" s="64" t="s">
        <v>163</v>
      </c>
      <c r="B64" s="79" t="s">
        <v>99</v>
      </c>
      <c r="C64" s="79">
        <v>1</v>
      </c>
      <c r="D64" s="79">
        <v>1</v>
      </c>
      <c r="E64" s="79" t="s">
        <v>99</v>
      </c>
      <c r="F64" s="79">
        <v>1</v>
      </c>
      <c r="G64" s="79" t="s">
        <v>99</v>
      </c>
      <c r="H64" s="79" t="s">
        <v>99</v>
      </c>
      <c r="I64" s="79">
        <v>3</v>
      </c>
      <c r="J64" s="79">
        <v>3</v>
      </c>
      <c r="K64" s="79">
        <v>3</v>
      </c>
      <c r="L64" s="79">
        <v>3</v>
      </c>
      <c r="M64" s="79">
        <v>3</v>
      </c>
      <c r="N64" s="79">
        <v>1</v>
      </c>
      <c r="O64" s="79" t="s">
        <v>99</v>
      </c>
      <c r="P64" s="79">
        <v>3</v>
      </c>
      <c r="Q64" s="79">
        <v>1</v>
      </c>
      <c r="R64" s="79" t="s">
        <v>99</v>
      </c>
      <c r="S64" s="79">
        <v>3</v>
      </c>
      <c r="T64" s="79">
        <v>1</v>
      </c>
      <c r="U64" s="79">
        <v>5</v>
      </c>
      <c r="V64" s="79">
        <v>1</v>
      </c>
      <c r="W64" s="79" t="s">
        <v>99</v>
      </c>
      <c r="X64" s="79" t="s">
        <v>99</v>
      </c>
      <c r="Y64" s="79" t="s">
        <v>99</v>
      </c>
      <c r="Z64" s="79" t="s">
        <v>99</v>
      </c>
      <c r="AA64" s="80"/>
      <c r="AB64" s="80"/>
      <c r="AC64" s="79"/>
      <c r="AD64" s="79"/>
      <c r="AE64" s="79"/>
    </row>
    <row r="65" spans="1:31" ht="12.75" customHeight="1">
      <c r="A65" s="81" t="s">
        <v>164</v>
      </c>
      <c r="B65" s="82" t="s">
        <v>99</v>
      </c>
      <c r="C65" s="82">
        <v>6000</v>
      </c>
      <c r="D65" s="82">
        <v>2000</v>
      </c>
      <c r="E65" s="82" t="s">
        <v>99</v>
      </c>
      <c r="F65" s="82">
        <v>100</v>
      </c>
      <c r="G65" s="82" t="s">
        <v>99</v>
      </c>
      <c r="H65" s="82" t="s">
        <v>99</v>
      </c>
      <c r="I65" s="82">
        <v>39</v>
      </c>
      <c r="J65" s="82">
        <v>39</v>
      </c>
      <c r="K65" s="82">
        <v>19</v>
      </c>
      <c r="L65" s="82">
        <v>70</v>
      </c>
      <c r="M65" s="82">
        <v>70</v>
      </c>
      <c r="N65" s="82">
        <v>8</v>
      </c>
      <c r="O65" s="82" t="s">
        <v>99</v>
      </c>
      <c r="P65" s="82">
        <v>19</v>
      </c>
      <c r="Q65" s="82">
        <v>500</v>
      </c>
      <c r="R65" s="82" t="s">
        <v>99</v>
      </c>
      <c r="S65" s="82">
        <v>75</v>
      </c>
      <c r="T65" s="82">
        <v>7</v>
      </c>
      <c r="U65" s="82">
        <v>63</v>
      </c>
      <c r="V65" s="82">
        <v>900</v>
      </c>
      <c r="W65" s="82" t="s">
        <v>99</v>
      </c>
      <c r="X65" s="82"/>
      <c r="Y65" s="82" t="s">
        <v>99</v>
      </c>
      <c r="Z65" s="82" t="s">
        <v>99</v>
      </c>
      <c r="AA65" s="83"/>
      <c r="AB65" s="83"/>
      <c r="AC65" s="82"/>
      <c r="AD65" s="82"/>
      <c r="AE65" s="82"/>
    </row>
    <row r="66" spans="1:31" ht="15.75" customHeight="1">
      <c r="A66" s="85" t="s">
        <v>236</v>
      </c>
      <c r="B66" s="86" t="str">
        <f>IFERROR((B65*'Currency Conversions'!B9)/B64,"N/A")</f>
        <v>N/A</v>
      </c>
      <c r="C66" s="86">
        <f>IFERROR((C65*'Currency Conversions'!C9)/C64,"N/A")</f>
        <v>0.8</v>
      </c>
      <c r="D66" s="86">
        <f>IFERROR((D65*'Currency Conversions'!D9)/D64,"N/A")</f>
        <v>0.2</v>
      </c>
      <c r="E66" s="86" t="str">
        <f>IFERROR((E65*'Currency Conversions'!E9)/E64,"N/A")</f>
        <v>N/A</v>
      </c>
      <c r="F66" s="86">
        <f>IFERROR((F65*'Currency Conversions'!F9)/F64,"N/A")</f>
        <v>0.67796610169491522</v>
      </c>
      <c r="G66" s="86" t="str">
        <f>IFERROR((G65*'Currency Conversions'!G9)/G64,"N/A")</f>
        <v>N/A</v>
      </c>
      <c r="H66" s="86" t="str">
        <f>IFERROR((H65*'Currency Conversions'!H9)/H64,"N/A")</f>
        <v>N/A</v>
      </c>
      <c r="I66" s="86">
        <f>IFERROR((I65*'Currency Conversions'!I9)/I64,"N/A")</f>
        <v>1.7333333333333334</v>
      </c>
      <c r="J66" s="86">
        <f>IFERROR((J65*'Currency Conversions'!J9)/J64,"N/A")</f>
        <v>1.7333333333333334</v>
      </c>
      <c r="K66" s="86">
        <f>IFERROR((K65*'Currency Conversions'!K9)/K64,"N/A")</f>
        <v>0.84444444444444444</v>
      </c>
      <c r="L66" s="86">
        <f>IFERROR((L65*'Currency Conversions'!L9)/L64,"N/A")</f>
        <v>0.93333333333333346</v>
      </c>
      <c r="M66" s="86">
        <f>IFERROR((M65*'Currency Conversions'!M9)/M64,"N/A")</f>
        <v>0.93333333333333346</v>
      </c>
      <c r="N66" s="86">
        <f>IFERROR((N65*'Currency Conversions'!N9)/N64,"N/A")</f>
        <v>0.8</v>
      </c>
      <c r="O66" s="86" t="str">
        <f>IFERROR((O65*'Currency Conversions'!O9)/O64,"N/A")</f>
        <v>N/A</v>
      </c>
      <c r="P66" s="86">
        <f>IFERROR((P65*'Currency Conversions'!P9)/P64,"N/A")</f>
        <v>0.63333333333333341</v>
      </c>
      <c r="Q66" s="86">
        <f>IFERROR((Q65*'Currency Conversions'!Q9)/Q64,"N/A")</f>
        <v>0.5</v>
      </c>
      <c r="R66" s="86" t="str">
        <f>IFERROR((R65*'Currency Conversions'!R9)/R64,"N/A")</f>
        <v>N/A</v>
      </c>
      <c r="S66" s="86">
        <f>IFERROR((S65*'Currency Conversions'!S9)/S64,"N/A")</f>
        <v>1</v>
      </c>
      <c r="T66" s="86">
        <f>IFERROR((T65*'Currency Conversions'!T9)/T64,"N/A")</f>
        <v>0.70000000000000007</v>
      </c>
      <c r="U66" s="86">
        <f>IFERROR((U65*'Currency Conversions'!U9)/U64,"N/A")</f>
        <v>1.2600000000000002</v>
      </c>
      <c r="V66" s="86">
        <f>IFERROR((V65*'Currency Conversions'!V9)/V64,"N/A")</f>
        <v>0.9</v>
      </c>
      <c r="W66" s="86" t="str">
        <f>IFERROR((W65*'Currency Conversions'!W9)/W64,"N/A")</f>
        <v>N/A</v>
      </c>
      <c r="X66" s="86" t="str">
        <f>IFERROR((X65*'Currency Conversions'!X9)/X64,"N/A")</f>
        <v>N/A</v>
      </c>
      <c r="Y66" s="86" t="str">
        <f>IFERROR((Y65*'Currency Conversions'!Y9)/Y64,"N/A")</f>
        <v>N/A</v>
      </c>
      <c r="Z66" s="86" t="str">
        <f>IFERROR((Z65*'Currency Conversions'!Z9)/Z64,"N/A")</f>
        <v>N/A</v>
      </c>
      <c r="AA66" s="86" t="str">
        <f>IFERROR((AA65*'Currency Conversions'!AA9)/AA64,"N/A")</f>
        <v>N/A</v>
      </c>
      <c r="AB66" s="86" t="str">
        <f>IFERROR((AB65*'Currency Conversions'!AB9)/AB64,"N/A")</f>
        <v>N/A</v>
      </c>
      <c r="AC66" s="86"/>
      <c r="AD66" s="86"/>
      <c r="AE66" s="86"/>
    </row>
    <row r="67" spans="1:31" ht="12.75" customHeight="1">
      <c r="A67" s="64"/>
      <c r="B67" s="84"/>
      <c r="C67" s="84"/>
      <c r="D67" s="84"/>
      <c r="E67" s="84"/>
      <c r="F67" s="84"/>
      <c r="G67" s="84"/>
      <c r="H67" s="84"/>
      <c r="I67" s="64"/>
      <c r="J67" s="64"/>
      <c r="K67" s="64"/>
      <c r="L67" s="64"/>
      <c r="M67" s="64"/>
      <c r="N67" s="64"/>
      <c r="O67" s="84"/>
      <c r="P67" s="64"/>
      <c r="Q67" s="84"/>
      <c r="R67" s="84"/>
      <c r="S67" s="64"/>
      <c r="T67" s="64"/>
      <c r="U67" s="64"/>
      <c r="V67" s="64"/>
      <c r="W67" s="64"/>
      <c r="X67" s="64"/>
      <c r="Y67" s="84"/>
      <c r="Z67" s="84"/>
      <c r="AA67" s="84"/>
      <c r="AB67" s="84"/>
      <c r="AC67" s="84"/>
      <c r="AD67" s="84"/>
      <c r="AE67" s="84"/>
    </row>
    <row r="68" spans="1:31" ht="12.75" customHeight="1">
      <c r="A68" s="64" t="s">
        <v>238</v>
      </c>
      <c r="B68" s="68" t="s">
        <v>99</v>
      </c>
      <c r="C68" s="68" t="s">
        <v>239</v>
      </c>
      <c r="D68" s="68" t="s">
        <v>99</v>
      </c>
      <c r="E68" s="68" t="s">
        <v>240</v>
      </c>
      <c r="F68" s="68" t="s">
        <v>241</v>
      </c>
      <c r="G68" s="68" t="s">
        <v>99</v>
      </c>
      <c r="H68" s="68" t="s">
        <v>99</v>
      </c>
      <c r="I68" s="68" t="s">
        <v>242</v>
      </c>
      <c r="J68" s="68" t="s">
        <v>243</v>
      </c>
      <c r="K68" s="68" t="s">
        <v>244</v>
      </c>
      <c r="L68" s="68" t="s">
        <v>154</v>
      </c>
      <c r="M68" s="68" t="s">
        <v>154</v>
      </c>
      <c r="N68" s="68" t="s">
        <v>245</v>
      </c>
      <c r="O68" s="68" t="s">
        <v>99</v>
      </c>
      <c r="P68" s="68" t="s">
        <v>181</v>
      </c>
      <c r="Q68" s="68" t="s">
        <v>99</v>
      </c>
      <c r="R68" s="68" t="s">
        <v>99</v>
      </c>
      <c r="S68" s="68" t="s">
        <v>246</v>
      </c>
      <c r="T68" s="68" t="s">
        <v>181</v>
      </c>
      <c r="U68" s="68" t="s">
        <v>99</v>
      </c>
      <c r="V68" s="68" t="s">
        <v>99</v>
      </c>
      <c r="W68" s="68" t="s">
        <v>99</v>
      </c>
      <c r="X68" s="68" t="s">
        <v>99</v>
      </c>
      <c r="Y68" s="68" t="s">
        <v>99</v>
      </c>
      <c r="Z68" s="68" t="s">
        <v>99</v>
      </c>
      <c r="AA68" s="69"/>
      <c r="AB68" s="69"/>
      <c r="AC68" s="68"/>
      <c r="AD68" s="68"/>
      <c r="AE68" s="68"/>
    </row>
    <row r="69" spans="1:31" ht="12.75" customHeight="1">
      <c r="A69" s="64" t="s">
        <v>163</v>
      </c>
      <c r="B69" s="79" t="s">
        <v>99</v>
      </c>
      <c r="C69" s="79">
        <v>1</v>
      </c>
      <c r="D69" s="79" t="s">
        <v>99</v>
      </c>
      <c r="E69" s="79">
        <v>1</v>
      </c>
      <c r="F69" s="79">
        <v>1</v>
      </c>
      <c r="G69" s="79" t="s">
        <v>99</v>
      </c>
      <c r="H69" s="79" t="s">
        <v>99</v>
      </c>
      <c r="I69" s="79">
        <v>3</v>
      </c>
      <c r="J69" s="79">
        <v>3</v>
      </c>
      <c r="K69" s="79">
        <v>1</v>
      </c>
      <c r="L69" s="79">
        <v>3</v>
      </c>
      <c r="M69" s="79">
        <v>3</v>
      </c>
      <c r="N69" s="79">
        <v>3</v>
      </c>
      <c r="O69" s="79" t="s">
        <v>99</v>
      </c>
      <c r="P69" s="79">
        <v>1</v>
      </c>
      <c r="Q69" s="79" t="s">
        <v>99</v>
      </c>
      <c r="R69" s="79" t="s">
        <v>99</v>
      </c>
      <c r="S69" s="79">
        <v>3</v>
      </c>
      <c r="T69" s="79">
        <v>1</v>
      </c>
      <c r="U69" s="79" t="s">
        <v>99</v>
      </c>
      <c r="V69" s="79" t="s">
        <v>99</v>
      </c>
      <c r="W69" s="79" t="s">
        <v>99</v>
      </c>
      <c r="X69" s="79" t="s">
        <v>99</v>
      </c>
      <c r="Y69" s="79" t="s">
        <v>99</v>
      </c>
      <c r="Z69" s="79" t="s">
        <v>99</v>
      </c>
      <c r="AA69" s="80"/>
      <c r="AB69" s="80"/>
      <c r="AC69" s="79"/>
      <c r="AD69" s="79"/>
      <c r="AE69" s="79"/>
    </row>
    <row r="70" spans="1:31" ht="12.75" customHeight="1">
      <c r="A70" s="81" t="s">
        <v>164</v>
      </c>
      <c r="B70" s="82" t="s">
        <v>99</v>
      </c>
      <c r="C70" s="82">
        <v>1103</v>
      </c>
      <c r="D70" s="82" t="s">
        <v>99</v>
      </c>
      <c r="E70" s="82">
        <v>750</v>
      </c>
      <c r="F70" s="82">
        <v>450</v>
      </c>
      <c r="G70" s="82" t="s">
        <v>99</v>
      </c>
      <c r="H70" s="82" t="s">
        <v>99</v>
      </c>
      <c r="I70" s="82">
        <v>39</v>
      </c>
      <c r="J70" s="82">
        <v>19</v>
      </c>
      <c r="K70" s="82">
        <v>19</v>
      </c>
      <c r="L70" s="82">
        <v>60</v>
      </c>
      <c r="M70" s="82">
        <v>60</v>
      </c>
      <c r="N70" s="82">
        <v>72</v>
      </c>
      <c r="O70" s="82" t="s">
        <v>99</v>
      </c>
      <c r="P70" s="82">
        <v>9</v>
      </c>
      <c r="Q70" s="82" t="s">
        <v>99</v>
      </c>
      <c r="R70" s="82" t="s">
        <v>99</v>
      </c>
      <c r="S70" s="82">
        <v>100</v>
      </c>
      <c r="T70" s="82">
        <v>6</v>
      </c>
      <c r="U70" s="82" t="s">
        <v>99</v>
      </c>
      <c r="V70" s="82" t="s">
        <v>99</v>
      </c>
      <c r="W70" s="82" t="s">
        <v>99</v>
      </c>
      <c r="X70" s="82" t="s">
        <v>99</v>
      </c>
      <c r="Y70" s="82" t="s">
        <v>99</v>
      </c>
      <c r="Z70" s="82" t="s">
        <v>99</v>
      </c>
      <c r="AA70" s="83"/>
      <c r="AB70" s="83"/>
      <c r="AC70" s="82"/>
      <c r="AD70" s="82"/>
      <c r="AE70" s="82"/>
    </row>
    <row r="71" spans="1:31" ht="15.75" customHeight="1">
      <c r="A71" s="85" t="s">
        <v>247</v>
      </c>
      <c r="B71" s="86" t="str">
        <f>IFERROR((B70*'Currency Conversions'!B9)/B69,"N/A")</f>
        <v>N/A</v>
      </c>
      <c r="C71" s="86">
        <f>IFERROR((C70*'Currency Conversions'!C9)/C69,"N/A")</f>
        <v>0.14706666666666668</v>
      </c>
      <c r="D71" s="86" t="str">
        <f>IFERROR((D70*'Currency Conversions'!D9)/D69,"N/A")</f>
        <v>N/A</v>
      </c>
      <c r="E71" s="86">
        <f>IFERROR((E70*'Currency Conversions'!E9)/E69,"N/A")</f>
        <v>0.3</v>
      </c>
      <c r="F71" s="86">
        <f>IFERROR((F70*'Currency Conversions'!F9)/F69,"N/A")</f>
        <v>3.0508474576271185</v>
      </c>
      <c r="G71" s="86" t="str">
        <f>IFERROR((G70*'Currency Conversions'!G9)/G69,"N/A")</f>
        <v>N/A</v>
      </c>
      <c r="H71" s="86" t="str">
        <f>IFERROR((H70*'Currency Conversions'!H9)/H69,"N/A")</f>
        <v>N/A</v>
      </c>
      <c r="I71" s="86">
        <f>IFERROR((I70*'Currency Conversions'!I9)/I69,"N/A")</f>
        <v>1.7333333333333334</v>
      </c>
      <c r="J71" s="86">
        <f>IFERROR((J70*'Currency Conversions'!J9)/J69,"N/A")</f>
        <v>0.84444444444444444</v>
      </c>
      <c r="K71" s="86">
        <f>IFERROR((K70*'Currency Conversions'!K9)/K69,"N/A")</f>
        <v>2.5333333333333332</v>
      </c>
      <c r="L71" s="86">
        <f>IFERROR((L70*'Currency Conversions'!L9)/L69,"N/A")</f>
        <v>0.79999999999999993</v>
      </c>
      <c r="M71" s="86">
        <f>IFERROR((M70*'Currency Conversions'!M9)/M69,"N/A")</f>
        <v>0.79999999999999993</v>
      </c>
      <c r="N71" s="86">
        <f>IFERROR((N70*'Currency Conversions'!N9)/N69,"N/A")</f>
        <v>2.4</v>
      </c>
      <c r="O71" s="86" t="str">
        <f>IFERROR((O70*'Currency Conversions'!O9)/O69,"N/A")</f>
        <v>N/A</v>
      </c>
      <c r="P71" s="86">
        <f>IFERROR((P70*'Currency Conversions'!P9)/P69,"N/A")</f>
        <v>0.9</v>
      </c>
      <c r="Q71" s="86" t="str">
        <f>IFERROR((Q70*'Currency Conversions'!Q9)/Q69,"N/A")</f>
        <v>N/A</v>
      </c>
      <c r="R71" s="86" t="str">
        <f>IFERROR((R70*'Currency Conversions'!R9)/R69,"N/A")</f>
        <v>N/A</v>
      </c>
      <c r="S71" s="86">
        <f>IFERROR((S70*'Currency Conversions'!S9)/S69,"N/A")</f>
        <v>1.3333333333333333</v>
      </c>
      <c r="T71" s="86">
        <f>IFERROR((T70*'Currency Conversions'!T9)/T69,"N/A")</f>
        <v>0.60000000000000009</v>
      </c>
      <c r="U71" s="86" t="str">
        <f>IFERROR((U70*'Currency Conversions'!U9)/U69,"N/A")</f>
        <v>N/A</v>
      </c>
      <c r="V71" s="86" t="str">
        <f>IFERROR((V70*'Currency Conversions'!V9)/V69,"N/A")</f>
        <v>N/A</v>
      </c>
      <c r="W71" s="86" t="str">
        <f>IFERROR((W70*'Currency Conversions'!W9)/W69,"N/A")</f>
        <v>N/A</v>
      </c>
      <c r="X71" s="86" t="str">
        <f>IFERROR((X70*'Currency Conversions'!X9)/X69,"N/A")</f>
        <v>N/A</v>
      </c>
      <c r="Y71" s="86" t="str">
        <f>IFERROR((Y70*'Currency Conversions'!Y9)/Y69,"N/A")</f>
        <v>N/A</v>
      </c>
      <c r="Z71" s="86" t="str">
        <f>IFERROR((Z70*'Currency Conversions'!Z9)/Z69,"N/A")</f>
        <v>N/A</v>
      </c>
      <c r="AA71" s="86" t="str">
        <f>IFERROR((AA70*'Currency Conversions'!AA9)/AA69,"N/A")</f>
        <v>N/A</v>
      </c>
      <c r="AB71" s="86" t="str">
        <f>IFERROR((AB70*'Currency Conversions'!AB9)/AB69,"N/A")</f>
        <v>N/A</v>
      </c>
      <c r="AC71" s="86"/>
      <c r="AD71" s="86"/>
      <c r="AE71" s="86"/>
    </row>
    <row r="72" spans="1:31" ht="12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ht="19.5" customHeight="1">
      <c r="A73" s="88" t="s">
        <v>249</v>
      </c>
      <c r="B73" s="89">
        <f t="shared" ref="B73:AB73" si="16">IFERROR(AVERAGE(B46,B51,B56,B61,B66,B71),"N/A")</f>
        <v>0.10546666666666667</v>
      </c>
      <c r="C73" s="89">
        <f t="shared" si="16"/>
        <v>0.48662222222222223</v>
      </c>
      <c r="D73" s="89">
        <f t="shared" si="16"/>
        <v>0.46000000000000008</v>
      </c>
      <c r="E73" s="89">
        <f t="shared" si="16"/>
        <v>0.40500000000000003</v>
      </c>
      <c r="F73" s="89">
        <f t="shared" si="16"/>
        <v>1.2090395480225988</v>
      </c>
      <c r="G73" s="89" t="str">
        <f t="shared" si="16"/>
        <v>N/A</v>
      </c>
      <c r="H73" s="89">
        <f t="shared" si="16"/>
        <v>0.45666666666666672</v>
      </c>
      <c r="I73" s="89">
        <f t="shared" si="16"/>
        <v>1.1407407407407406</v>
      </c>
      <c r="J73" s="89">
        <f t="shared" si="16"/>
        <v>0.99259259259259258</v>
      </c>
      <c r="K73" s="89">
        <f t="shared" si="16"/>
        <v>1.3555555555555554</v>
      </c>
      <c r="L73" s="89">
        <f t="shared" si="16"/>
        <v>0.83333333333333337</v>
      </c>
      <c r="M73" s="89">
        <f t="shared" si="16"/>
        <v>0.83333333333333337</v>
      </c>
      <c r="N73" s="89">
        <f t="shared" si="16"/>
        <v>1.0722222222222222</v>
      </c>
      <c r="O73" s="89">
        <f t="shared" si="16"/>
        <v>0.56666666666666676</v>
      </c>
      <c r="P73" s="89">
        <f t="shared" si="16"/>
        <v>0.58888888888888891</v>
      </c>
      <c r="Q73" s="89">
        <f t="shared" si="16"/>
        <v>0.50000000000000011</v>
      </c>
      <c r="R73" s="89">
        <f t="shared" si="16"/>
        <v>0.98333333333333339</v>
      </c>
      <c r="S73" s="89">
        <f t="shared" si="16"/>
        <v>0.83333333333333337</v>
      </c>
      <c r="T73" s="89">
        <f t="shared" si="16"/>
        <v>0.52777777777777779</v>
      </c>
      <c r="U73" s="89">
        <f t="shared" si="16"/>
        <v>0.68400000000000005</v>
      </c>
      <c r="V73" s="89">
        <f t="shared" si="16"/>
        <v>0.62</v>
      </c>
      <c r="W73" s="89">
        <f t="shared" si="16"/>
        <v>0.25833333333333336</v>
      </c>
      <c r="X73" s="89">
        <f t="shared" si="16"/>
        <v>0.25</v>
      </c>
      <c r="Y73" s="89">
        <f t="shared" si="16"/>
        <v>1.4333333333333336</v>
      </c>
      <c r="Z73" s="89">
        <f t="shared" si="16"/>
        <v>0.43333333333333329</v>
      </c>
      <c r="AA73" s="89" t="str">
        <f t="shared" si="16"/>
        <v>N/A</v>
      </c>
      <c r="AB73" s="89" t="str">
        <f t="shared" si="16"/>
        <v>N/A</v>
      </c>
      <c r="AC73" s="89"/>
      <c r="AD73" s="89"/>
      <c r="AE73" s="89"/>
    </row>
    <row r="74" spans="1:31" ht="18.75" customHeight="1">
      <c r="A74" s="64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1:31" ht="75.75" customHeight="1">
      <c r="A75" s="90" t="s">
        <v>250</v>
      </c>
      <c r="B75" s="91"/>
      <c r="C75" s="91"/>
      <c r="D75" s="91" t="s">
        <v>251</v>
      </c>
      <c r="E75" s="91"/>
      <c r="F75" s="91"/>
      <c r="G75" s="91" t="s">
        <v>252</v>
      </c>
      <c r="H75" s="91"/>
      <c r="I75" s="91" t="s">
        <v>253</v>
      </c>
      <c r="J75" s="91"/>
      <c r="K75" s="91"/>
      <c r="L75" s="91"/>
      <c r="M75" s="91"/>
      <c r="N75" s="91" t="s">
        <v>254</v>
      </c>
      <c r="O75" s="91"/>
      <c r="P75" s="91" t="s">
        <v>255</v>
      </c>
      <c r="Q75" s="91" t="s">
        <v>256</v>
      </c>
      <c r="R75" s="91"/>
      <c r="S75" s="91" t="s">
        <v>257</v>
      </c>
      <c r="T75" s="91" t="s">
        <v>258</v>
      </c>
      <c r="U75" s="91" t="s">
        <v>259</v>
      </c>
      <c r="V75" s="91" t="s">
        <v>260</v>
      </c>
      <c r="W75" s="91"/>
      <c r="X75" s="91" t="s">
        <v>261</v>
      </c>
      <c r="Y75" s="91" t="s">
        <v>262</v>
      </c>
      <c r="Z75" s="91" t="s">
        <v>262</v>
      </c>
      <c r="AA75" s="91" t="s">
        <v>262</v>
      </c>
      <c r="AB75" s="91" t="s">
        <v>262</v>
      </c>
      <c r="AC75" s="91"/>
      <c r="AD75" s="91"/>
      <c r="AE75" s="91"/>
    </row>
    <row r="76" spans="1:31" ht="12.75" customHeight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ht="12.75" customHeight="1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 t="s">
        <v>263</v>
      </c>
      <c r="AA77" s="93"/>
      <c r="AB77" s="93"/>
      <c r="AC77" s="93"/>
      <c r="AD77" s="93"/>
      <c r="AE77" s="93"/>
    </row>
    <row r="78" spans="1:31" ht="12.75" customHeight="1">
      <c r="A78" s="92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 t="s">
        <v>264</v>
      </c>
      <c r="AA78" s="93"/>
      <c r="AB78" s="93"/>
      <c r="AC78" s="93"/>
      <c r="AD78" s="93"/>
      <c r="AE78" s="93"/>
    </row>
    <row r="79" spans="1:31" ht="12.75" customHeight="1">
      <c r="A79" s="92"/>
      <c r="B79" s="93"/>
      <c r="C79" s="93"/>
      <c r="D79" s="93"/>
      <c r="E79" s="93"/>
      <c r="F79" s="93"/>
      <c r="G79" s="93"/>
      <c r="H79" s="93"/>
      <c r="I79" s="93"/>
      <c r="J79" s="94">
        <f>SUM(J56,J61,J46,J66,J51,J61)</f>
        <v>6.3999999999999995</v>
      </c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 t="s">
        <v>265</v>
      </c>
      <c r="AA79" s="93"/>
      <c r="AB79" s="93"/>
      <c r="AC79" s="93"/>
      <c r="AD79" s="93"/>
      <c r="AE79" s="93"/>
    </row>
    <row r="80" spans="1:31" ht="12.75" customHeight="1">
      <c r="A80" s="92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 t="s">
        <v>266</v>
      </c>
      <c r="AA80" s="93"/>
      <c r="AB80" s="93"/>
      <c r="AC80" s="93"/>
      <c r="AD80" s="93"/>
      <c r="AE80" s="93"/>
    </row>
    <row r="81" spans="1:31" ht="12.75" customHeight="1">
      <c r="A81" s="92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ht="12.75" customHeight="1">
      <c r="A82" s="9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ht="12.75" customHeight="1">
      <c r="A83" s="92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ht="12.75" customHeight="1">
      <c r="A84" s="92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ht="12.75" customHeight="1">
      <c r="A85" s="92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ht="12.75" customHeight="1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31" ht="12.75" customHeight="1">
      <c r="A87" s="92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ht="12.75" customHeight="1">
      <c r="A88" s="92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31" ht="12.75" customHeight="1">
      <c r="A89" s="92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ht="12.75" customHeight="1">
      <c r="A90" s="92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ht="12.75" customHeight="1">
      <c r="A91" s="92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ht="12.75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ht="12.75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ht="12.75" customHeight="1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ht="12.75" customHeight="1">
      <c r="A95" s="92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31" ht="12.75" customHeight="1">
      <c r="A96" s="92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</row>
    <row r="97" spans="1:31" ht="12.75" customHeight="1">
      <c r="A97" s="92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1:31" ht="12.75" customHeight="1">
      <c r="A98" s="92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</row>
    <row r="99" spans="1:31" ht="12.75" customHeight="1">
      <c r="A99" s="92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</row>
    <row r="100" spans="1:31" ht="12.75" customHeight="1">
      <c r="A100" s="92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</row>
    <row r="101" spans="1:31" ht="12.75" customHeight="1">
      <c r="A101" s="92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</row>
    <row r="102" spans="1:31" ht="12.75" customHeight="1">
      <c r="A102" s="92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</row>
    <row r="103" spans="1:31" ht="12.7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</row>
    <row r="104" spans="1:31" ht="12.7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</row>
    <row r="105" spans="1:31" ht="12.75" customHeight="1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</row>
    <row r="106" spans="1:31" ht="12.75" customHeight="1">
      <c r="A106" s="92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</row>
    <row r="107" spans="1:31" ht="12.75" customHeight="1">
      <c r="A107" s="92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</row>
    <row r="108" spans="1:31" ht="12.75" customHeight="1">
      <c r="A108" s="92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</row>
    <row r="109" spans="1:31" ht="12.75" customHeight="1">
      <c r="A109" s="92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</row>
    <row r="110" spans="1:31" ht="12.75" customHeight="1">
      <c r="A110" s="92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</row>
    <row r="111" spans="1:31" ht="12.75" customHeight="1">
      <c r="A111" s="92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</row>
    <row r="112" spans="1:31" ht="12.75" customHeight="1">
      <c r="A112" s="92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</row>
    <row r="113" spans="1:31" ht="12.75" customHeight="1">
      <c r="A113" s="92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4" spans="1:31" ht="12.75" customHeight="1">
      <c r="A114" s="92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31" ht="12.75" customHeight="1">
      <c r="A115" s="92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6" spans="1:31" ht="12.75" customHeight="1">
      <c r="A116" s="92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1:31" ht="12.75" customHeight="1">
      <c r="A117" s="92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1:31" ht="12.75" customHeight="1">
      <c r="A118" s="92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1:31" ht="12.75" customHeight="1">
      <c r="A119" s="92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ht="12.75" customHeight="1">
      <c r="A120" s="92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31" ht="12.75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31" ht="12.75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1:31" ht="12.75" customHeight="1">
      <c r="A123" s="92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1:31" ht="12.75" customHeight="1">
      <c r="A124" s="92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31" ht="12.75" customHeight="1">
      <c r="A125" s="92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ht="12.75" customHeight="1">
      <c r="A126" s="92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1:31" ht="12.75" customHeight="1">
      <c r="A127" s="92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1:31" ht="12.75" customHeight="1">
      <c r="A128" s="92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1:31" ht="12.75" customHeight="1">
      <c r="A129" s="92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1:31" ht="12.75" customHeight="1">
      <c r="A130" s="92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1:31" ht="12.75" customHeight="1">
      <c r="A131" s="92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1:31" ht="12.75" customHeight="1">
      <c r="A132" s="92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</row>
    <row r="133" spans="1:31" ht="12.75" customHeight="1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</row>
    <row r="134" spans="1:31" ht="12.75" customHeight="1">
      <c r="A134" s="92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</row>
    <row r="135" spans="1:31" ht="12.75" customHeight="1">
      <c r="A135" s="92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</row>
    <row r="136" spans="1:31" ht="12.75" customHeight="1">
      <c r="A136" s="92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</row>
    <row r="137" spans="1:31" ht="12.75" customHeight="1">
      <c r="A137" s="92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</row>
    <row r="138" spans="1:31" ht="12.75" customHeight="1">
      <c r="A138" s="92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</row>
    <row r="139" spans="1:31" ht="12.75" customHeight="1">
      <c r="A139" s="92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</row>
    <row r="140" spans="1:31" ht="12.75" customHeight="1">
      <c r="A140" s="92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</row>
    <row r="141" spans="1:31" ht="12.75" customHeight="1">
      <c r="A141" s="92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</row>
    <row r="142" spans="1:31" ht="12.75" customHeight="1">
      <c r="A142" s="92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</row>
    <row r="143" spans="1:31" ht="12.75" customHeight="1">
      <c r="A143" s="92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</row>
    <row r="144" spans="1:31" ht="12.75" customHeight="1">
      <c r="A144" s="92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</row>
    <row r="145" spans="1:31" ht="12.75" customHeight="1">
      <c r="A145" s="92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</row>
    <row r="146" spans="1:31" ht="12.75" customHeight="1">
      <c r="A146" s="92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</row>
    <row r="147" spans="1:31" ht="12.75" customHeight="1">
      <c r="A147" s="92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</row>
    <row r="148" spans="1:31" ht="12.75" customHeight="1">
      <c r="A148" s="92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</row>
    <row r="149" spans="1:31" ht="12.75" customHeight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</row>
    <row r="150" spans="1:31" ht="12.75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</row>
    <row r="151" spans="1:31" ht="12.75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</row>
    <row r="152" spans="1:31" ht="12.75" customHeight="1">
      <c r="A152" s="92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</row>
    <row r="153" spans="1:31" ht="12.75" customHeight="1">
      <c r="A153" s="92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</row>
    <row r="154" spans="1:31" ht="12.75" customHeight="1">
      <c r="A154" s="92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</row>
    <row r="155" spans="1:31" ht="12.75" customHeight="1">
      <c r="A155" s="92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</row>
    <row r="156" spans="1:31" ht="12.75" customHeight="1">
      <c r="A156" s="92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</row>
    <row r="157" spans="1:31" ht="12.75" customHeight="1">
      <c r="A157" s="92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</row>
    <row r="158" spans="1:31" ht="12.75" customHeight="1">
      <c r="A158" s="92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</row>
    <row r="159" spans="1:31" ht="12.75" customHeight="1">
      <c r="A159" s="92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</row>
    <row r="160" spans="1:31" ht="12.75" customHeight="1">
      <c r="A160" s="92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</row>
    <row r="161" spans="1:31" ht="12.75" customHeight="1">
      <c r="A161" s="92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</row>
    <row r="162" spans="1:31" ht="12.75" customHeight="1">
      <c r="A162" s="92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</row>
    <row r="163" spans="1:31" ht="12.75" customHeight="1">
      <c r="A163" s="92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</row>
    <row r="164" spans="1:31" ht="12.75" customHeight="1">
      <c r="A164" s="92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</row>
    <row r="165" spans="1:31" ht="12.75" customHeight="1">
      <c r="A165" s="92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</row>
    <row r="166" spans="1:31" ht="12.75" customHeight="1">
      <c r="A166" s="92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</row>
    <row r="167" spans="1:31" ht="12.75" customHeight="1">
      <c r="A167" s="92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</row>
    <row r="168" spans="1:31" ht="12.75" customHeight="1">
      <c r="A168" s="92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</row>
    <row r="169" spans="1:31" ht="12.75" customHeight="1">
      <c r="A169" s="92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</row>
    <row r="170" spans="1:31" ht="12.75" customHeight="1">
      <c r="A170" s="92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</row>
    <row r="171" spans="1:31" ht="12.75" customHeight="1">
      <c r="A171" s="92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</row>
    <row r="172" spans="1:31" ht="12.75" customHeight="1">
      <c r="A172" s="92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</row>
    <row r="173" spans="1:31" ht="12.75" customHeight="1">
      <c r="A173" s="92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</row>
    <row r="174" spans="1:31" ht="12.75" customHeight="1">
      <c r="A174" s="92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</row>
    <row r="175" spans="1:31" ht="12.75" customHeight="1">
      <c r="A175" s="92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</row>
    <row r="176" spans="1:31" ht="12.75" customHeight="1">
      <c r="A176" s="92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</row>
    <row r="177" spans="1:31" ht="12.75" customHeight="1">
      <c r="A177" s="92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</row>
    <row r="178" spans="1:31" ht="12.75" customHeight="1">
      <c r="A178" s="92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</row>
    <row r="179" spans="1:31" ht="12.75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</row>
    <row r="180" spans="1:31" ht="12.75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</row>
    <row r="181" spans="1:31" ht="12.75" customHeight="1">
      <c r="A181" s="92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</row>
    <row r="182" spans="1:31" ht="12.75" customHeight="1">
      <c r="A182" s="92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</row>
    <row r="183" spans="1:31" ht="12.75" customHeight="1">
      <c r="A183" s="92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</row>
    <row r="184" spans="1:31" ht="12.75" customHeight="1">
      <c r="A184" s="92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</row>
    <row r="185" spans="1:31" ht="12.75" customHeight="1">
      <c r="A185" s="92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</row>
    <row r="186" spans="1:31" ht="12.75" customHeight="1">
      <c r="A186" s="92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</row>
    <row r="187" spans="1:31" ht="12.75" customHeight="1">
      <c r="A187" s="92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</row>
    <row r="188" spans="1:31" ht="12.75" customHeight="1">
      <c r="A188" s="92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</row>
    <row r="189" spans="1:31" ht="12.75" customHeight="1">
      <c r="A189" s="92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</row>
    <row r="190" spans="1:31" ht="12.75" customHeight="1">
      <c r="A190" s="92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</row>
    <row r="191" spans="1:31" ht="12.75" customHeight="1">
      <c r="A191" s="92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</row>
    <row r="192" spans="1:31" ht="12.75" customHeight="1">
      <c r="A192" s="92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</row>
    <row r="193" spans="1:31" ht="12.75" customHeight="1">
      <c r="A193" s="92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</row>
    <row r="194" spans="1:31" ht="12.75" customHeight="1">
      <c r="A194" s="92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</row>
    <row r="195" spans="1:31" ht="12.75" customHeight="1">
      <c r="A195" s="92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</row>
    <row r="196" spans="1:31" ht="12.75" customHeight="1">
      <c r="A196" s="92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</row>
    <row r="197" spans="1:31" ht="12.75" customHeight="1">
      <c r="A197" s="92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</row>
    <row r="198" spans="1:31" ht="12.75" customHeight="1">
      <c r="A198" s="92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</row>
    <row r="199" spans="1:31" ht="12.75" customHeight="1">
      <c r="A199" s="92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</row>
    <row r="200" spans="1:31" ht="12.75" customHeight="1">
      <c r="A200" s="92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</row>
    <row r="201" spans="1:31" ht="12.75" customHeight="1">
      <c r="A201" s="92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</row>
    <row r="202" spans="1:31" ht="12.75" customHeight="1">
      <c r="A202" s="92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</row>
    <row r="203" spans="1:31" ht="12.75" customHeight="1">
      <c r="A203" s="92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</row>
    <row r="204" spans="1:31" ht="12.75" customHeight="1">
      <c r="A204" s="92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</row>
    <row r="205" spans="1:31" ht="12.75" customHeight="1">
      <c r="A205" s="92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</row>
    <row r="206" spans="1:31" ht="12.75" customHeight="1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</row>
    <row r="207" spans="1:31" ht="12.75" customHeight="1">
      <c r="A207" s="92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</row>
    <row r="208" spans="1:31" ht="12.75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</row>
    <row r="209" spans="1:31" ht="12.75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</row>
    <row r="210" spans="1:31" ht="12.75" customHeight="1">
      <c r="A210" s="92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</row>
    <row r="211" spans="1:31" ht="12.75" customHeight="1">
      <c r="A211" s="92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</row>
    <row r="212" spans="1:31" ht="12.75" customHeight="1">
      <c r="A212" s="92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</row>
    <row r="213" spans="1:31" ht="12.75" customHeight="1">
      <c r="A213" s="92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</row>
    <row r="214" spans="1:31" ht="12.75" customHeight="1">
      <c r="A214" s="92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</row>
    <row r="215" spans="1:31" ht="12.75" customHeight="1">
      <c r="A215" s="92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</row>
    <row r="216" spans="1:31" ht="12.75" customHeight="1">
      <c r="A216" s="92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</row>
    <row r="217" spans="1:31" ht="12.75" customHeight="1">
      <c r="A217" s="92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</row>
    <row r="218" spans="1:31" ht="12.75" customHeight="1">
      <c r="A218" s="92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</row>
    <row r="219" spans="1:31" ht="12.75" customHeight="1">
      <c r="A219" s="92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</row>
    <row r="220" spans="1:31" ht="12.75" customHeight="1">
      <c r="A220" s="92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</row>
    <row r="221" spans="1:31" ht="12.75" customHeight="1">
      <c r="A221" s="92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</row>
    <row r="222" spans="1:31" ht="12.75" customHeight="1">
      <c r="A222" s="92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</row>
    <row r="223" spans="1:31" ht="12.75" customHeight="1">
      <c r="A223" s="92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</row>
    <row r="224" spans="1:31" ht="12.75" customHeight="1">
      <c r="A224" s="92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</row>
    <row r="225" spans="1:31" ht="12.75" customHeight="1">
      <c r="A225" s="92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</row>
    <row r="226" spans="1:31" ht="12.75" customHeight="1">
      <c r="A226" s="92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</row>
    <row r="227" spans="1:31" ht="12.75" customHeight="1">
      <c r="A227" s="92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</row>
    <row r="228" spans="1:31" ht="12.75" customHeight="1">
      <c r="A228" s="92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</row>
    <row r="229" spans="1:31" ht="12.75" customHeight="1">
      <c r="A229" s="92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</row>
    <row r="230" spans="1:31" ht="12.75" customHeight="1">
      <c r="A230" s="92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</row>
    <row r="231" spans="1:31" ht="12.75" customHeight="1">
      <c r="A231" s="92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</row>
    <row r="232" spans="1:31" ht="12.75" customHeight="1">
      <c r="A232" s="92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</row>
    <row r="233" spans="1:31" ht="12.75" customHeight="1">
      <c r="A233" s="92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</row>
    <row r="234" spans="1:31" ht="12.75" customHeight="1">
      <c r="A234" s="92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</row>
    <row r="235" spans="1:31" ht="12.75" customHeight="1">
      <c r="A235" s="92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</row>
    <row r="236" spans="1:31" ht="12.75" customHeight="1">
      <c r="A236" s="92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</row>
    <row r="237" spans="1:31" ht="12.75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</row>
    <row r="238" spans="1:31" ht="12.75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</row>
    <row r="239" spans="1:31" ht="12.75" customHeight="1">
      <c r="A239" s="92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</row>
    <row r="240" spans="1:31" ht="12.75" customHeight="1">
      <c r="A240" s="92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</row>
    <row r="241" spans="1:31" ht="12.75" customHeight="1">
      <c r="A241" s="92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</row>
    <row r="242" spans="1:31" ht="12.75" customHeight="1">
      <c r="A242" s="92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</row>
    <row r="243" spans="1:31" ht="12.75" customHeight="1">
      <c r="A243" s="92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</row>
    <row r="244" spans="1:31" ht="12.75" customHeight="1">
      <c r="A244" s="92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</row>
    <row r="245" spans="1:31" ht="12.75" customHeight="1">
      <c r="A245" s="92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</row>
    <row r="246" spans="1:31" ht="12.75" customHeight="1">
      <c r="A246" s="92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</row>
    <row r="247" spans="1:31" ht="12.75" customHeight="1">
      <c r="A247" s="92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</row>
    <row r="248" spans="1:31" ht="12.75" customHeight="1">
      <c r="A248" s="92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</row>
    <row r="249" spans="1:31" ht="12.75" customHeight="1">
      <c r="A249" s="92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</row>
    <row r="250" spans="1:31" ht="12.75" customHeight="1">
      <c r="A250" s="92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</row>
    <row r="251" spans="1:31" ht="12.75" customHeight="1">
      <c r="A251" s="92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</row>
    <row r="252" spans="1:31" ht="12.75" customHeight="1">
      <c r="A252" s="92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</row>
    <row r="253" spans="1:31" ht="12.75" customHeight="1">
      <c r="A253" s="92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</row>
    <row r="254" spans="1:31" ht="12.75" customHeight="1">
      <c r="A254" s="92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</row>
    <row r="255" spans="1:31" ht="12.75" customHeight="1">
      <c r="A255" s="92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</row>
    <row r="256" spans="1:31" ht="12.75" customHeight="1">
      <c r="A256" s="92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</row>
    <row r="257" spans="1:31" ht="12.75" customHeight="1">
      <c r="A257" s="92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</row>
    <row r="258" spans="1:31" ht="12.75" customHeight="1">
      <c r="A258" s="92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</row>
    <row r="259" spans="1:31" ht="12.75" customHeight="1">
      <c r="A259" s="92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</row>
    <row r="260" spans="1:31" ht="12.75" customHeight="1">
      <c r="A260" s="92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</row>
    <row r="261" spans="1:31" ht="12.75" customHeight="1">
      <c r="A261" s="92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</row>
    <row r="262" spans="1:31" ht="12.75" customHeight="1">
      <c r="A262" s="92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</row>
    <row r="263" spans="1:31" ht="12.75" customHeight="1">
      <c r="A263" s="92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</row>
    <row r="264" spans="1:31" ht="12.75" customHeight="1">
      <c r="A264" s="92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</row>
    <row r="265" spans="1:31" ht="12.75" customHeight="1">
      <c r="A265" s="92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</row>
    <row r="266" spans="1:31" ht="12.75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</row>
    <row r="267" spans="1:31" ht="12.75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</row>
    <row r="268" spans="1:31" ht="12.75" customHeight="1">
      <c r="A268" s="92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</row>
    <row r="269" spans="1:31" ht="12.75" customHeight="1">
      <c r="A269" s="92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</row>
    <row r="270" spans="1:31" ht="12.75" customHeight="1">
      <c r="A270" s="92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</row>
    <row r="271" spans="1:31" ht="12.75" customHeight="1">
      <c r="A271" s="92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</row>
    <row r="272" spans="1:31" ht="12.75" customHeight="1">
      <c r="A272" s="92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</row>
    <row r="273" spans="1:31" ht="12.75" customHeight="1">
      <c r="A273" s="92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</row>
    <row r="274" spans="1:31" ht="12.75" customHeight="1">
      <c r="A274" s="92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</row>
    <row r="275" spans="1:31" ht="12.75" customHeight="1">
      <c r="A275" s="92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</row>
    <row r="276" spans="1:31" ht="12.75" customHeight="1">
      <c r="A276" s="92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</row>
    <row r="277" spans="1:31" ht="12.75" customHeight="1">
      <c r="A277" s="92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</row>
    <row r="278" spans="1:31" ht="12.75" customHeight="1">
      <c r="A278" s="92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</row>
    <row r="279" spans="1:31" ht="12.75" customHeight="1">
      <c r="A279" s="92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</row>
    <row r="280" spans="1:31" ht="15.7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</row>
    <row r="281" spans="1:31" ht="15.7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</row>
    <row r="282" spans="1:31" ht="15.7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</row>
    <row r="283" spans="1:31" ht="15.7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</row>
    <row r="284" spans="1:31" ht="15.75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</row>
    <row r="285" spans="1:31" ht="15.7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</row>
    <row r="286" spans="1:31" ht="15.7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</row>
    <row r="287" spans="1:31" ht="15.7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</row>
    <row r="288" spans="1:31" ht="15.75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</row>
    <row r="289" spans="1:31" ht="15.75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</row>
    <row r="290" spans="1:31" ht="15.75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</row>
    <row r="291" spans="1:31" ht="15.75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</row>
    <row r="292" spans="1:31" ht="15.75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</row>
    <row r="293" spans="1:31" ht="15.75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</row>
    <row r="294" spans="1:31" ht="15.75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</row>
    <row r="295" spans="1:31" ht="15.75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</row>
    <row r="296" spans="1:31" ht="15.75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</row>
    <row r="297" spans="1:31" ht="15.75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</row>
    <row r="298" spans="1:31" ht="15.75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</row>
    <row r="299" spans="1:31" ht="15.75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</row>
    <row r="300" spans="1:31" ht="15.75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</row>
    <row r="301" spans="1:31" ht="15.75" customHeight="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</row>
    <row r="302" spans="1:31" ht="15.75" customHeight="1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</row>
    <row r="303" spans="1:31" ht="15.75" customHeight="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</row>
    <row r="304" spans="1:31" ht="15.75" customHeight="1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</row>
    <row r="305" spans="1:31" ht="15.75" customHeight="1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</row>
    <row r="306" spans="1:31" ht="15.75" customHeight="1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</row>
    <row r="307" spans="1:31" ht="15.75" customHeight="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</row>
    <row r="308" spans="1:31" ht="15.75" customHeight="1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</row>
    <row r="309" spans="1:31" ht="15.75" customHeight="1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</row>
    <row r="310" spans="1:31" ht="15.75" customHeight="1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</row>
    <row r="311" spans="1:31" ht="15.75" customHeight="1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</row>
    <row r="312" spans="1:31" ht="15.75" customHeight="1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</row>
    <row r="313" spans="1:31" ht="15.75" customHeight="1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</row>
    <row r="314" spans="1:31" ht="15.75" customHeight="1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</row>
    <row r="315" spans="1:31" ht="15.75" customHeight="1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</row>
    <row r="316" spans="1:31" ht="15.75" customHeight="1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</row>
    <row r="317" spans="1:31" ht="15.75" customHeight="1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</row>
    <row r="318" spans="1:31" ht="15.75" customHeight="1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</row>
    <row r="319" spans="1:31" ht="15.75" customHeight="1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</row>
    <row r="320" spans="1:31" ht="15.75" customHeight="1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</row>
    <row r="321" spans="1:31" ht="15.75" customHeight="1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</row>
    <row r="322" spans="1:31" ht="15.75" customHeight="1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</row>
    <row r="323" spans="1:31" ht="15.75" customHeight="1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</row>
    <row r="324" spans="1:31" ht="15.75" customHeight="1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</row>
    <row r="325" spans="1:31" ht="15.75" customHeight="1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</row>
    <row r="326" spans="1:31" ht="15.75" customHeight="1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</row>
    <row r="327" spans="1:31" ht="15.75" customHeight="1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</row>
    <row r="328" spans="1:31" ht="15.75" customHeight="1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</row>
    <row r="329" spans="1:31" ht="15.75" customHeight="1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</row>
    <row r="330" spans="1:31" ht="15.75" customHeight="1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</row>
    <row r="331" spans="1:31" ht="15.75" customHeight="1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</row>
    <row r="332" spans="1:31" ht="15.75" customHeight="1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</row>
    <row r="333" spans="1:31" ht="15.75" customHeight="1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</row>
    <row r="334" spans="1:31" ht="15.75" customHeight="1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</row>
    <row r="335" spans="1:31" ht="15.75" customHeight="1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</row>
    <row r="336" spans="1:31" ht="15.75" customHeight="1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</row>
    <row r="337" spans="1:31" ht="15.75" customHeight="1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</row>
    <row r="338" spans="1:31" ht="15.75" customHeight="1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</row>
    <row r="339" spans="1:31" ht="15.75" customHeight="1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</row>
    <row r="340" spans="1:31" ht="15.75" customHeight="1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</row>
    <row r="341" spans="1:31" ht="15.75" customHeight="1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</row>
    <row r="342" spans="1:31" ht="15.75" customHeight="1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</row>
    <row r="343" spans="1:31" ht="15.75" customHeight="1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</row>
    <row r="344" spans="1:31" ht="15.75" customHeight="1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</row>
    <row r="345" spans="1:31" ht="15.75" customHeight="1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</row>
    <row r="346" spans="1:31" ht="15.75" customHeight="1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</row>
    <row r="347" spans="1:31" ht="15.75" customHeight="1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</row>
    <row r="348" spans="1:31" ht="15.75" customHeight="1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</row>
    <row r="349" spans="1:31" ht="15.75" customHeight="1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</row>
    <row r="350" spans="1:31" ht="15.75" customHeight="1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</row>
    <row r="351" spans="1:31" ht="15.75" customHeight="1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</row>
    <row r="352" spans="1:31" ht="15.75" customHeight="1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</row>
    <row r="353" spans="1:31" ht="15.75" customHeight="1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</row>
    <row r="354" spans="1:31" ht="15.75" customHeight="1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</row>
    <row r="355" spans="1:31" ht="15.75" customHeight="1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</row>
    <row r="356" spans="1:31" ht="15.75" customHeight="1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</row>
    <row r="357" spans="1:31" ht="15.75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</row>
    <row r="358" spans="1:31" ht="15.75" customHeight="1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</row>
    <row r="359" spans="1:31" ht="15.75" customHeight="1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</row>
    <row r="360" spans="1:31" ht="15.75" customHeight="1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</row>
    <row r="361" spans="1:31" ht="15.75" customHeight="1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</row>
    <row r="362" spans="1:31" ht="15.75" customHeight="1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</row>
    <row r="363" spans="1:31" ht="15.75" customHeight="1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</row>
    <row r="364" spans="1:31" ht="15.75" customHeight="1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</row>
    <row r="365" spans="1:31" ht="15.75" customHeight="1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</row>
    <row r="366" spans="1:31" ht="15.75" customHeight="1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</row>
    <row r="367" spans="1:31" ht="15.75" customHeight="1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</row>
    <row r="368" spans="1:31" ht="15.75" customHeight="1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</row>
    <row r="369" spans="1:31" ht="15.75" customHeight="1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</row>
    <row r="370" spans="1:31" ht="15.75" customHeight="1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</row>
    <row r="371" spans="1:31" ht="15.75" customHeight="1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</row>
    <row r="372" spans="1:31" ht="15.75" customHeight="1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</row>
    <row r="373" spans="1:31" ht="15.75" customHeight="1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</row>
    <row r="374" spans="1:31" ht="15.75" customHeight="1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</row>
    <row r="375" spans="1:31" ht="15.75" customHeight="1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</row>
    <row r="376" spans="1:31" ht="15.75" customHeight="1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</row>
    <row r="377" spans="1:31" ht="15.75" customHeight="1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</row>
    <row r="378" spans="1:31" ht="15.75" customHeight="1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</row>
    <row r="379" spans="1:31" ht="15.75" customHeight="1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</row>
    <row r="380" spans="1:31" ht="15.75" customHeight="1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</row>
    <row r="381" spans="1:31" ht="15.75" customHeight="1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</row>
    <row r="382" spans="1:31" ht="15.75" customHeight="1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</row>
    <row r="383" spans="1:31" ht="15.75" customHeight="1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</row>
    <row r="384" spans="1:31" ht="15.75" customHeight="1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</row>
    <row r="385" spans="1:31" ht="15.75" customHeight="1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</row>
    <row r="386" spans="1:31" ht="15.75" customHeight="1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</row>
    <row r="387" spans="1:31" ht="15.75" customHeight="1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</row>
    <row r="388" spans="1:31" ht="15.75" customHeight="1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</row>
    <row r="389" spans="1:31" ht="15.75" customHeight="1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</row>
    <row r="390" spans="1:31" ht="15.75" customHeight="1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</row>
    <row r="391" spans="1:31" ht="15.75" customHeight="1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</row>
    <row r="392" spans="1:31" ht="15.75" customHeight="1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</row>
    <row r="393" spans="1:31" ht="15.75" customHeight="1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</row>
    <row r="394" spans="1:31" ht="15.75" customHeight="1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</row>
    <row r="395" spans="1:31" ht="15.75" customHeight="1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</row>
    <row r="396" spans="1:31" ht="15.75" customHeight="1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</row>
    <row r="397" spans="1:31" ht="15.75" customHeight="1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</row>
    <row r="398" spans="1:31" ht="15.75" customHeight="1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</row>
    <row r="399" spans="1:31" ht="15.75" customHeight="1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</row>
    <row r="400" spans="1:31" ht="15.75" customHeight="1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</row>
    <row r="401" spans="1:31" ht="15.75" customHeight="1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</row>
    <row r="402" spans="1:31" ht="15.75" customHeight="1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</row>
    <row r="403" spans="1:31" ht="15.75" customHeight="1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</row>
    <row r="404" spans="1:31" ht="15.75" customHeight="1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</row>
    <row r="405" spans="1:31" ht="15.75" customHeight="1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</row>
    <row r="406" spans="1:31" ht="15.75" customHeight="1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</row>
    <row r="407" spans="1:31" ht="15.75" customHeight="1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</row>
    <row r="408" spans="1:31" ht="15.75" customHeight="1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</row>
    <row r="409" spans="1:31" ht="15.75" customHeight="1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</row>
    <row r="410" spans="1:31" ht="15.75" customHeight="1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</row>
    <row r="411" spans="1:31" ht="15.75" customHeight="1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</row>
    <row r="412" spans="1:31" ht="15.75" customHeight="1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</row>
    <row r="413" spans="1:31" ht="15.75" customHeight="1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</row>
    <row r="414" spans="1:31" ht="15.75" customHeight="1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</row>
    <row r="415" spans="1:31" ht="15.75" customHeight="1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</row>
    <row r="416" spans="1:31" ht="15.75" customHeight="1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</row>
    <row r="417" spans="1:31" ht="15.75" customHeight="1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</row>
    <row r="418" spans="1:31" ht="15.75" customHeight="1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</row>
    <row r="419" spans="1:31" ht="15.75" customHeight="1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</row>
    <row r="420" spans="1:31" ht="15.75" customHeight="1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</row>
    <row r="421" spans="1:31" ht="15.75" customHeight="1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</row>
    <row r="422" spans="1:31" ht="15.75" customHeight="1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</row>
    <row r="423" spans="1:31" ht="15.75" customHeight="1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</row>
    <row r="424" spans="1:31" ht="15.75" customHeight="1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</row>
    <row r="425" spans="1:31" ht="15.75" customHeight="1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</row>
    <row r="426" spans="1:31" ht="15.75" customHeight="1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</row>
    <row r="427" spans="1:31" ht="15.75" customHeight="1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</row>
    <row r="428" spans="1:31" ht="15.75" customHeight="1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</row>
    <row r="429" spans="1:31" ht="15.75" customHeight="1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</row>
    <row r="430" spans="1:31" ht="15.75" customHeight="1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</row>
    <row r="431" spans="1:31" ht="15.75" customHeight="1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</row>
    <row r="432" spans="1:31" ht="15.75" customHeight="1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</row>
    <row r="433" spans="1:31" ht="15.75" customHeight="1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</row>
    <row r="434" spans="1:31" ht="15.75" customHeight="1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</row>
    <row r="435" spans="1:31" ht="15.75" customHeight="1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</row>
    <row r="436" spans="1:31" ht="15.75" customHeight="1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</row>
    <row r="437" spans="1:31" ht="15.75" customHeight="1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</row>
    <row r="438" spans="1:31" ht="15.75" customHeight="1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</row>
    <row r="439" spans="1:31" ht="15.75" customHeight="1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</row>
    <row r="440" spans="1:31" ht="15.75" customHeight="1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</row>
    <row r="441" spans="1:31" ht="15.75" customHeight="1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</row>
    <row r="442" spans="1:31" ht="15.75" customHeight="1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</row>
    <row r="443" spans="1:31" ht="15.75" customHeight="1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</row>
    <row r="444" spans="1:31" ht="15.75" customHeight="1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</row>
    <row r="445" spans="1:31" ht="15.75" customHeight="1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</row>
    <row r="446" spans="1:31" ht="15.75" customHeight="1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</row>
    <row r="447" spans="1:31" ht="15.75" customHeight="1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</row>
    <row r="448" spans="1:31" ht="15.75" customHeight="1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</row>
    <row r="449" spans="1:31" ht="15.75" customHeight="1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</row>
    <row r="450" spans="1:31" ht="15.75" customHeight="1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</row>
    <row r="451" spans="1:31" ht="15.75" customHeight="1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</row>
    <row r="452" spans="1:31" ht="15.75" customHeight="1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</row>
    <row r="453" spans="1:31" ht="15.75" customHeight="1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</row>
    <row r="454" spans="1:31" ht="15.75" customHeight="1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</row>
    <row r="455" spans="1:31" ht="15.75" customHeight="1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</row>
    <row r="456" spans="1:31" ht="15.75" customHeight="1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</row>
    <row r="457" spans="1:31" ht="15.75" customHeight="1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</row>
    <row r="458" spans="1:31" ht="15.75" customHeight="1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</row>
    <row r="459" spans="1:31" ht="15.75" customHeight="1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</row>
    <row r="460" spans="1:31" ht="15.75" customHeight="1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</row>
    <row r="461" spans="1:31" ht="15.75" customHeight="1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</row>
    <row r="462" spans="1:31" ht="15.75" customHeight="1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</row>
    <row r="463" spans="1:31" ht="15.75" customHeight="1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</row>
    <row r="464" spans="1:31" ht="15.75" customHeight="1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</row>
    <row r="465" spans="1:31" ht="15.75" customHeight="1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</row>
    <row r="466" spans="1:31" ht="15.75" customHeight="1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</row>
    <row r="467" spans="1:31" ht="15.75" customHeight="1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</row>
    <row r="468" spans="1:31" ht="15.75" customHeight="1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</row>
    <row r="469" spans="1:31" ht="15.75" customHeight="1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</row>
    <row r="470" spans="1:31" ht="15.75" customHeight="1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</row>
    <row r="471" spans="1:31" ht="15.75" customHeight="1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</row>
    <row r="472" spans="1:31" ht="15.75" customHeight="1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</row>
    <row r="473" spans="1:31" ht="15.75" customHeight="1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</row>
    <row r="474" spans="1:31" ht="15.75" customHeight="1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</row>
    <row r="475" spans="1:31" ht="15.75" customHeight="1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</row>
    <row r="476" spans="1:31" ht="15.75" customHeight="1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</row>
    <row r="477" spans="1:31" ht="15.75" customHeight="1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</row>
    <row r="478" spans="1:31" ht="15.75" customHeight="1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</row>
    <row r="479" spans="1:31" ht="15.75" customHeight="1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</row>
    <row r="480" spans="1:31" ht="15.75" customHeight="1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</row>
    <row r="481" spans="1:31" ht="15.75" customHeight="1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</row>
    <row r="482" spans="1:31" ht="15.75" customHeight="1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</row>
    <row r="483" spans="1:31" ht="15.75" customHeight="1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</row>
    <row r="484" spans="1:31" ht="15.75" customHeight="1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</row>
    <row r="485" spans="1:31" ht="15.75" customHeight="1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</row>
    <row r="486" spans="1:31" ht="15.75" customHeight="1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</row>
    <row r="487" spans="1:31" ht="15.75" customHeight="1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</row>
    <row r="488" spans="1:31" ht="15.75" customHeight="1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</row>
    <row r="489" spans="1:31" ht="15.75" customHeight="1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</row>
    <row r="490" spans="1:31" ht="15.75" customHeight="1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</row>
    <row r="491" spans="1:31" ht="15.75" customHeight="1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</row>
    <row r="492" spans="1:31" ht="15.75" customHeight="1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</row>
    <row r="493" spans="1:31" ht="15.75" customHeight="1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</row>
    <row r="494" spans="1:31" ht="15.75" customHeight="1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</row>
    <row r="495" spans="1:31" ht="15.75" customHeight="1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</row>
    <row r="496" spans="1:31" ht="15.75" customHeight="1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</row>
    <row r="497" spans="1:31" ht="15.75" customHeight="1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</row>
    <row r="498" spans="1:31" ht="15.75" customHeight="1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</row>
    <row r="499" spans="1:31" ht="15.75" customHeight="1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</row>
    <row r="500" spans="1:31" ht="15.75" customHeight="1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</row>
    <row r="501" spans="1:31" ht="15.75" customHeight="1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</row>
    <row r="502" spans="1:31" ht="15.75" customHeight="1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</row>
    <row r="503" spans="1:31" ht="15.75" customHeight="1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</row>
    <row r="504" spans="1:31" ht="15.75" customHeight="1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</row>
    <row r="505" spans="1:31" ht="15.75" customHeight="1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</row>
    <row r="506" spans="1:31" ht="15.75" customHeight="1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</row>
    <row r="507" spans="1:31" ht="15.75" customHeight="1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</row>
    <row r="508" spans="1:31" ht="15.75" customHeight="1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</row>
    <row r="509" spans="1:31" ht="15.75" customHeight="1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</row>
    <row r="510" spans="1:31" ht="15.75" customHeight="1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</row>
    <row r="511" spans="1:31" ht="15.75" customHeight="1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</row>
    <row r="512" spans="1:31" ht="15.75" customHeight="1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</row>
    <row r="513" spans="1:31" ht="15.75" customHeight="1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</row>
    <row r="514" spans="1:31" ht="15.75" customHeight="1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</row>
    <row r="515" spans="1:31" ht="15.7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</row>
    <row r="516" spans="1:31" ht="15.75" customHeight="1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</row>
    <row r="517" spans="1:31" ht="15.75" customHeight="1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</row>
    <row r="518" spans="1:31" ht="15.75" customHeight="1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</row>
    <row r="519" spans="1:31" ht="15.75" customHeight="1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</row>
    <row r="520" spans="1:31" ht="15.75" customHeight="1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</row>
    <row r="521" spans="1:31" ht="15.75" customHeight="1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</row>
    <row r="522" spans="1:31" ht="15.75" customHeight="1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</row>
    <row r="523" spans="1:31" ht="15.75" customHeight="1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</row>
    <row r="524" spans="1:31" ht="15.75" customHeight="1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</row>
    <row r="525" spans="1:31" ht="15.75" customHeight="1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</row>
    <row r="526" spans="1:31" ht="15.75" customHeight="1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</row>
    <row r="527" spans="1:31" ht="15.75" customHeight="1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</row>
    <row r="528" spans="1:31" ht="15.75" customHeight="1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</row>
    <row r="529" spans="1:31" ht="15.75" customHeight="1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</row>
    <row r="530" spans="1:31" ht="15.75" customHeight="1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</row>
    <row r="531" spans="1:31" ht="15.75" customHeight="1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</row>
    <row r="532" spans="1:31" ht="15.75" customHeight="1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</row>
    <row r="533" spans="1:31" ht="15.75" customHeight="1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</row>
    <row r="534" spans="1:31" ht="15.75" customHeight="1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</row>
    <row r="535" spans="1:31" ht="15.75" customHeight="1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</row>
    <row r="536" spans="1:31" ht="15.75" customHeight="1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</row>
    <row r="537" spans="1:31" ht="15.75" customHeight="1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</row>
    <row r="538" spans="1:31" ht="15.75" customHeight="1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</row>
    <row r="539" spans="1:31" ht="15.75" customHeight="1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</row>
    <row r="540" spans="1:31" ht="15.75" customHeight="1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</row>
    <row r="541" spans="1:31" ht="15.75" customHeight="1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</row>
    <row r="542" spans="1:31" ht="15.75" customHeight="1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</row>
    <row r="543" spans="1:31" ht="15.75" customHeight="1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</row>
    <row r="544" spans="1:31" ht="15.75" customHeight="1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</row>
    <row r="545" spans="1:31" ht="15.75" customHeight="1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</row>
    <row r="546" spans="1:31" ht="15.75" customHeight="1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</row>
    <row r="547" spans="1:31" ht="15.75" customHeight="1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</row>
    <row r="548" spans="1:31" ht="15.75" customHeight="1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</row>
    <row r="549" spans="1:31" ht="15.75" customHeight="1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</row>
    <row r="550" spans="1:31" ht="15.75" customHeight="1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</row>
    <row r="551" spans="1:31" ht="15.75" customHeight="1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</row>
    <row r="552" spans="1:31" ht="15.75" customHeight="1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</row>
    <row r="553" spans="1:31" ht="15.75" customHeight="1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</row>
    <row r="554" spans="1:31" ht="15.75" customHeight="1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</row>
    <row r="555" spans="1:31" ht="15.75" customHeight="1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</row>
    <row r="556" spans="1:31" ht="15.75" customHeight="1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</row>
    <row r="557" spans="1:31" ht="15.75" customHeight="1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</row>
    <row r="558" spans="1:31" ht="15.75" customHeight="1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</row>
    <row r="559" spans="1:31" ht="15.75" customHeight="1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</row>
    <row r="560" spans="1:31" ht="15.75" customHeight="1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</row>
    <row r="561" spans="1:31" ht="15.75" customHeight="1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</row>
    <row r="562" spans="1:31" ht="15.75" customHeight="1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</row>
    <row r="563" spans="1:31" ht="15.75" customHeight="1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</row>
    <row r="564" spans="1:31" ht="15.75" customHeight="1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</row>
    <row r="565" spans="1:31" ht="15.75" customHeight="1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</row>
    <row r="566" spans="1:31" ht="15.75" customHeight="1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</row>
    <row r="567" spans="1:31" ht="15.75" customHeight="1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</row>
    <row r="568" spans="1:31" ht="15.75" customHeight="1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</row>
    <row r="569" spans="1:31" ht="15.75" customHeight="1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</row>
    <row r="570" spans="1:31" ht="15.75" customHeight="1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</row>
    <row r="571" spans="1:31" ht="15.75" customHeight="1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</row>
    <row r="572" spans="1:31" ht="15.75" customHeight="1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</row>
    <row r="573" spans="1:31" ht="15.75" customHeight="1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</row>
    <row r="574" spans="1:31" ht="15.75" customHeight="1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</row>
    <row r="575" spans="1:31" ht="15.75" customHeight="1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</row>
    <row r="576" spans="1:31" ht="15.75" customHeight="1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</row>
    <row r="577" spans="1:31" ht="15.75" customHeight="1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</row>
    <row r="578" spans="1:31" ht="15.75" customHeight="1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</row>
    <row r="579" spans="1:31" ht="15.75" customHeight="1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</row>
    <row r="580" spans="1:31" ht="15.75" customHeight="1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</row>
    <row r="581" spans="1:31" ht="15.75" customHeight="1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</row>
    <row r="582" spans="1:31" ht="15.75" customHeight="1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</row>
    <row r="583" spans="1:31" ht="15.75" customHeight="1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</row>
    <row r="584" spans="1:31" ht="15.75" customHeight="1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</row>
    <row r="585" spans="1:31" ht="15.75" customHeight="1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</row>
    <row r="586" spans="1:31" ht="15.75" customHeight="1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</row>
    <row r="587" spans="1:31" ht="15.75" customHeight="1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</row>
    <row r="588" spans="1:31" ht="15.75" customHeight="1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</row>
    <row r="589" spans="1:31" ht="15.75" customHeight="1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</row>
    <row r="590" spans="1:31" ht="15.75" customHeight="1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</row>
    <row r="591" spans="1:31" ht="15.75" customHeight="1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</row>
    <row r="592" spans="1:31" ht="15.75" customHeight="1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</row>
    <row r="593" spans="1:31" ht="15.75" customHeight="1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</row>
    <row r="594" spans="1:31" ht="15.75" customHeight="1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</row>
    <row r="595" spans="1:31" ht="15.75" customHeight="1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</row>
    <row r="596" spans="1:31" ht="15.75" customHeight="1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</row>
    <row r="597" spans="1:31" ht="15.75" customHeight="1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</row>
    <row r="598" spans="1:31" ht="15.75" customHeight="1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</row>
    <row r="599" spans="1:31" ht="15.75" customHeight="1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</row>
    <row r="600" spans="1:31" ht="15.75" customHeight="1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</row>
    <row r="601" spans="1:31" ht="15.75" customHeight="1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</row>
    <row r="602" spans="1:31" ht="15.75" customHeight="1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</row>
    <row r="603" spans="1:31" ht="15.75" customHeight="1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</row>
    <row r="604" spans="1:31" ht="15.75" customHeight="1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</row>
    <row r="605" spans="1:31" ht="15.75" customHeight="1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</row>
    <row r="606" spans="1:31" ht="15.75" customHeight="1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</row>
    <row r="607" spans="1:31" ht="15.75" customHeight="1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</row>
    <row r="608" spans="1:31" ht="15.75" customHeight="1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</row>
    <row r="609" spans="1:31" ht="15.75" customHeight="1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</row>
    <row r="610" spans="1:31" ht="15.75" customHeight="1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</row>
    <row r="611" spans="1:31" ht="15.75" customHeight="1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</row>
    <row r="612" spans="1:31" ht="15.75" customHeight="1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</row>
    <row r="613" spans="1:31" ht="15.75" customHeight="1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</row>
    <row r="614" spans="1:31" ht="15.75" customHeight="1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</row>
    <row r="615" spans="1:31" ht="15.75" customHeight="1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</row>
    <row r="616" spans="1:31" ht="15.75" customHeight="1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</row>
    <row r="617" spans="1:31" ht="15.75" customHeight="1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</row>
    <row r="618" spans="1:31" ht="15.75" customHeight="1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</row>
    <row r="619" spans="1:31" ht="15.75" customHeight="1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</row>
    <row r="620" spans="1:31" ht="15.75" customHeight="1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</row>
    <row r="621" spans="1:31" ht="15.75" customHeight="1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</row>
    <row r="622" spans="1:31" ht="15.75" customHeight="1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</row>
    <row r="623" spans="1:31" ht="15.75" customHeight="1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</row>
    <row r="624" spans="1:31" ht="15.75" customHeight="1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</row>
    <row r="625" spans="1:31" ht="15.75" customHeight="1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</row>
    <row r="626" spans="1:31" ht="15.75" customHeight="1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</row>
    <row r="627" spans="1:31" ht="15.75" customHeight="1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</row>
    <row r="628" spans="1:31" ht="15.75" customHeight="1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</row>
    <row r="629" spans="1:31" ht="15.75" customHeight="1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</row>
    <row r="630" spans="1:31" ht="15.75" customHeight="1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</row>
    <row r="631" spans="1:31" ht="15.75" customHeight="1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</row>
    <row r="632" spans="1:31" ht="15.75" customHeight="1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</row>
    <row r="633" spans="1:31" ht="15.75" customHeight="1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</row>
    <row r="634" spans="1:31" ht="15.75" customHeight="1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</row>
    <row r="635" spans="1:31" ht="15.75" customHeight="1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</row>
    <row r="636" spans="1:31" ht="15.75" customHeight="1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</row>
    <row r="637" spans="1:31" ht="15.75" customHeight="1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</row>
    <row r="638" spans="1:31" ht="15.75" customHeight="1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</row>
    <row r="639" spans="1:31" ht="15.75" customHeight="1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</row>
    <row r="640" spans="1:31" ht="15.75" customHeight="1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</row>
    <row r="641" spans="1:31" ht="15.75" customHeight="1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</row>
    <row r="642" spans="1:31" ht="15.75" customHeight="1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</row>
    <row r="643" spans="1:31" ht="15.75" customHeight="1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</row>
    <row r="644" spans="1:31" ht="15.75" customHeight="1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</row>
    <row r="645" spans="1:31" ht="15.75" customHeight="1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</row>
    <row r="646" spans="1:31" ht="15.75" customHeight="1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</row>
    <row r="647" spans="1:31" ht="15.75" customHeight="1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</row>
    <row r="648" spans="1:31" ht="15.75" customHeight="1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</row>
    <row r="649" spans="1:31" ht="15.75" customHeight="1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</row>
    <row r="650" spans="1:31" ht="15.75" customHeight="1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</row>
    <row r="651" spans="1:31" ht="15.75" customHeight="1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</row>
    <row r="652" spans="1:31" ht="15.75" customHeight="1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</row>
    <row r="653" spans="1:31" ht="15.75" customHeight="1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</row>
    <row r="654" spans="1:31" ht="15.75" customHeight="1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</row>
    <row r="655" spans="1:31" ht="15.75" customHeight="1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</row>
    <row r="656" spans="1:31" ht="15.75" customHeight="1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</row>
    <row r="657" spans="1:31" ht="15.75" customHeight="1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</row>
    <row r="658" spans="1:31" ht="15.75" customHeight="1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</row>
    <row r="659" spans="1:31" ht="15.75" customHeight="1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</row>
    <row r="660" spans="1:31" ht="15.75" customHeight="1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</row>
    <row r="661" spans="1:31" ht="15.75" customHeight="1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</row>
    <row r="662" spans="1:31" ht="15.75" customHeight="1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</row>
    <row r="663" spans="1:31" ht="15.75" customHeight="1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</row>
    <row r="664" spans="1:31" ht="15.75" customHeight="1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</row>
    <row r="665" spans="1:31" ht="15.75" customHeight="1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</row>
    <row r="666" spans="1:31" ht="15.75" customHeight="1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</row>
    <row r="667" spans="1:31" ht="15.75" customHeight="1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</row>
    <row r="668" spans="1:31" ht="15.75" customHeight="1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</row>
    <row r="669" spans="1:31" ht="15.75" customHeight="1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</row>
    <row r="670" spans="1:31" ht="15.75" customHeight="1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</row>
    <row r="671" spans="1:31" ht="15.75" customHeight="1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</row>
    <row r="672" spans="1:31" ht="15.75" customHeight="1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</row>
    <row r="673" spans="1:31" ht="15.75" customHeight="1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</row>
    <row r="674" spans="1:31" ht="15.75" customHeight="1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</row>
    <row r="675" spans="1:31" ht="15.75" customHeight="1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</row>
    <row r="676" spans="1:31" ht="15.75" customHeight="1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</row>
    <row r="677" spans="1:31" ht="15.75" customHeight="1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</row>
    <row r="678" spans="1:31" ht="15.75" customHeight="1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</row>
    <row r="679" spans="1:31" ht="15.75" customHeight="1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</row>
    <row r="680" spans="1:31" ht="15.75" customHeight="1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</row>
    <row r="681" spans="1:31" ht="15.75" customHeight="1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</row>
    <row r="682" spans="1:31" ht="15.75" customHeight="1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</row>
    <row r="683" spans="1:31" ht="15.75" customHeight="1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</row>
    <row r="684" spans="1:31" ht="15.75" customHeight="1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</row>
    <row r="685" spans="1:31" ht="15.75" customHeight="1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</row>
    <row r="686" spans="1:31" ht="15.75" customHeight="1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</row>
    <row r="687" spans="1:31" ht="15.75" customHeight="1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</row>
    <row r="688" spans="1:31" ht="15.75" customHeight="1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</row>
    <row r="689" spans="1:31" ht="15.75" customHeight="1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</row>
    <row r="690" spans="1:31" ht="15.75" customHeight="1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</row>
    <row r="691" spans="1:31" ht="15.75" customHeight="1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</row>
    <row r="692" spans="1:31" ht="15.75" customHeight="1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</row>
    <row r="693" spans="1:31" ht="15.75" customHeight="1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</row>
    <row r="694" spans="1:31" ht="15.75" customHeight="1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</row>
    <row r="695" spans="1:31" ht="15.75" customHeight="1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</row>
    <row r="696" spans="1:31" ht="15.75" customHeight="1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</row>
    <row r="697" spans="1:31" ht="15.75" customHeight="1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</row>
    <row r="698" spans="1:31" ht="15.75" customHeight="1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</row>
    <row r="699" spans="1:31" ht="15.75" customHeight="1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</row>
    <row r="700" spans="1:31" ht="15.75" customHeight="1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</row>
    <row r="701" spans="1:31" ht="15.75" customHeight="1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</row>
    <row r="702" spans="1:31" ht="15.75" customHeight="1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</row>
    <row r="703" spans="1:31" ht="15.75" customHeight="1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</row>
    <row r="704" spans="1:31" ht="15.75" customHeight="1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</row>
    <row r="705" spans="1:31" ht="15.75" customHeight="1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</row>
    <row r="706" spans="1:31" ht="15.75" customHeight="1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</row>
    <row r="707" spans="1:31" ht="15.75" customHeight="1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</row>
    <row r="708" spans="1:31" ht="15.75" customHeight="1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</row>
    <row r="709" spans="1:31" ht="15.75" customHeight="1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</row>
    <row r="710" spans="1:31" ht="15.75" customHeight="1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</row>
    <row r="711" spans="1:31" ht="15.75" customHeight="1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</row>
    <row r="712" spans="1:31" ht="15.75" customHeight="1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</row>
    <row r="713" spans="1:31" ht="15.75" customHeight="1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</row>
    <row r="714" spans="1:31" ht="15.75" customHeight="1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</row>
    <row r="715" spans="1:31" ht="15.75" customHeight="1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</row>
    <row r="716" spans="1:31" ht="15.75" customHeight="1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</row>
    <row r="717" spans="1:31" ht="15.75" customHeight="1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</row>
    <row r="718" spans="1:31" ht="15.75" customHeight="1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</row>
    <row r="719" spans="1:31" ht="15.75" customHeight="1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</row>
    <row r="720" spans="1:31" ht="15.75" customHeight="1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</row>
    <row r="721" spans="1:31" ht="15.75" customHeight="1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</row>
    <row r="722" spans="1:31" ht="15.75" customHeight="1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</row>
    <row r="723" spans="1:31" ht="15.75" customHeight="1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</row>
    <row r="724" spans="1:31" ht="15.75" customHeight="1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</row>
    <row r="725" spans="1:31" ht="15.75" customHeight="1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</row>
    <row r="726" spans="1:31" ht="15.75" customHeight="1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</row>
    <row r="727" spans="1:31" ht="15.75" customHeight="1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</row>
    <row r="728" spans="1:31" ht="15.75" customHeight="1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</row>
    <row r="729" spans="1:31" ht="15.75" customHeight="1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</row>
    <row r="730" spans="1:31" ht="15.75" customHeight="1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</row>
    <row r="731" spans="1:31" ht="15.75" customHeight="1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</row>
    <row r="732" spans="1:31" ht="15.75" customHeight="1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</row>
    <row r="733" spans="1:31" ht="15.75" customHeight="1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</row>
    <row r="734" spans="1:31" ht="15.75" customHeight="1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</row>
    <row r="735" spans="1:31" ht="15.75" customHeight="1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</row>
    <row r="736" spans="1:31" ht="15.75" customHeight="1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</row>
    <row r="737" spans="1:31" ht="15.75" customHeight="1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</row>
    <row r="738" spans="1:31" ht="15.75" customHeight="1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</row>
    <row r="739" spans="1:31" ht="15.75" customHeight="1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</row>
    <row r="740" spans="1:31" ht="15.75" customHeight="1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</row>
    <row r="741" spans="1:31" ht="15.75" customHeight="1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</row>
    <row r="742" spans="1:31" ht="15.75" customHeight="1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</row>
    <row r="743" spans="1:31" ht="15.75" customHeight="1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</row>
    <row r="744" spans="1:31" ht="15.75" customHeight="1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</row>
    <row r="745" spans="1:31" ht="15.75" customHeight="1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</row>
    <row r="746" spans="1:31" ht="15.75" customHeight="1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</row>
    <row r="747" spans="1:31" ht="15.75" customHeight="1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</row>
    <row r="748" spans="1:31" ht="15.75" customHeight="1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</row>
    <row r="749" spans="1:31" ht="15.75" customHeight="1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</row>
    <row r="750" spans="1:31" ht="15.75" customHeight="1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</row>
    <row r="751" spans="1:31" ht="15.75" customHeight="1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</row>
    <row r="752" spans="1:31" ht="15.75" customHeight="1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</row>
    <row r="753" spans="1:31" ht="15.75" customHeight="1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</row>
    <row r="754" spans="1:31" ht="15.75" customHeight="1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</row>
    <row r="755" spans="1:31" ht="15.75" customHeight="1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</row>
    <row r="756" spans="1:31" ht="15.75" customHeight="1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</row>
    <row r="757" spans="1:31" ht="15.75" customHeight="1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</row>
    <row r="758" spans="1:31" ht="15.75" customHeight="1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</row>
    <row r="759" spans="1:31" ht="15.75" customHeight="1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</row>
    <row r="760" spans="1:31" ht="15.75" customHeight="1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</row>
    <row r="761" spans="1:31" ht="15.75" customHeight="1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</row>
    <row r="762" spans="1:31" ht="15.75" customHeight="1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</row>
    <row r="763" spans="1:31" ht="15.75" customHeight="1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</row>
    <row r="764" spans="1:31" ht="15.75" customHeight="1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</row>
    <row r="765" spans="1:31" ht="15.75" customHeight="1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</row>
    <row r="766" spans="1:31" ht="15.75" customHeight="1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</row>
    <row r="767" spans="1:31" ht="15.75" customHeight="1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</row>
    <row r="768" spans="1:31" ht="15.75" customHeight="1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</row>
    <row r="769" spans="1:31" ht="15.75" customHeight="1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</row>
    <row r="770" spans="1:31" ht="15.75" customHeight="1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</row>
    <row r="771" spans="1:31" ht="15.75" customHeight="1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</row>
    <row r="772" spans="1:31" ht="15.75" customHeight="1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</row>
    <row r="773" spans="1:31" ht="15.75" customHeight="1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</row>
    <row r="774" spans="1:31" ht="15.75" customHeight="1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</row>
    <row r="775" spans="1:31" ht="15.75" customHeight="1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</row>
    <row r="776" spans="1:31" ht="15.75" customHeight="1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</row>
    <row r="777" spans="1:31" ht="15.75" customHeight="1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</row>
    <row r="778" spans="1:31" ht="15.75" customHeight="1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</row>
    <row r="779" spans="1:31" ht="15.75" customHeight="1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</row>
    <row r="780" spans="1:31" ht="15.75" customHeight="1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</row>
    <row r="781" spans="1:31" ht="15.75" customHeight="1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</row>
    <row r="782" spans="1:31" ht="15.75" customHeight="1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</row>
    <row r="783" spans="1:31" ht="15.75" customHeight="1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</row>
    <row r="784" spans="1:31" ht="15.75" customHeight="1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</row>
    <row r="785" spans="1:31" ht="15.75" customHeight="1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</row>
    <row r="786" spans="1:31" ht="15.75" customHeight="1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</row>
    <row r="787" spans="1:31" ht="15.75" customHeight="1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</row>
    <row r="788" spans="1:31" ht="15.75" customHeight="1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</row>
    <row r="789" spans="1:31" ht="15.75" customHeight="1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</row>
    <row r="790" spans="1:31" ht="15.75" customHeight="1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</row>
    <row r="791" spans="1:31" ht="15.75" customHeight="1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</row>
    <row r="792" spans="1:31" ht="15.75" customHeight="1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</row>
    <row r="793" spans="1:31" ht="15.75" customHeight="1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</row>
    <row r="794" spans="1:31" ht="15.75" customHeight="1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</row>
    <row r="795" spans="1:31" ht="15.75" customHeight="1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</row>
    <row r="796" spans="1:31" ht="15.75" customHeight="1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</row>
    <row r="797" spans="1:31" ht="15.75" customHeight="1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</row>
    <row r="798" spans="1:31" ht="15.75" customHeight="1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</row>
    <row r="799" spans="1:31" ht="15.75" customHeight="1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</row>
    <row r="800" spans="1:31" ht="15.75" customHeight="1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</row>
    <row r="801" spans="1:31" ht="15.75" customHeight="1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</row>
    <row r="802" spans="1:31" ht="15.75" customHeight="1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</row>
    <row r="803" spans="1:31" ht="15.75" customHeight="1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</row>
    <row r="804" spans="1:31" ht="15.75" customHeight="1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</row>
    <row r="805" spans="1:31" ht="15.75" customHeight="1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</row>
    <row r="806" spans="1:31" ht="15.75" customHeight="1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</row>
    <row r="807" spans="1:31" ht="15.75" customHeight="1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</row>
    <row r="808" spans="1:31" ht="15.75" customHeight="1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</row>
    <row r="809" spans="1:31" ht="15.75" customHeight="1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</row>
    <row r="810" spans="1:31" ht="15.75" customHeight="1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</row>
    <row r="811" spans="1:31" ht="15.75" customHeight="1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</row>
    <row r="812" spans="1:31" ht="15.75" customHeight="1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</row>
    <row r="813" spans="1:31" ht="15.75" customHeight="1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</row>
    <row r="814" spans="1:31" ht="15.75" customHeight="1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</row>
    <row r="815" spans="1:31" ht="15.75" customHeight="1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</row>
    <row r="816" spans="1:31" ht="15.75" customHeight="1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</row>
    <row r="817" spans="1:31" ht="15.75" customHeight="1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</row>
    <row r="818" spans="1:31" ht="15.75" customHeight="1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</row>
    <row r="819" spans="1:31" ht="15.75" customHeight="1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</row>
    <row r="820" spans="1:31" ht="15.75" customHeight="1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</row>
    <row r="821" spans="1:31" ht="15.75" customHeight="1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</row>
    <row r="822" spans="1:31" ht="15.75" customHeight="1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</row>
    <row r="823" spans="1:31" ht="15.75" customHeight="1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</row>
    <row r="824" spans="1:31" ht="15.75" customHeight="1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</row>
    <row r="825" spans="1:31" ht="15.75" customHeight="1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</row>
    <row r="826" spans="1:31" ht="15.75" customHeight="1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</row>
    <row r="827" spans="1:31" ht="15.75" customHeight="1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</row>
    <row r="828" spans="1:31" ht="15.75" customHeight="1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</row>
    <row r="829" spans="1:31" ht="15.75" customHeight="1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</row>
    <row r="830" spans="1:31" ht="15.75" customHeight="1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</row>
    <row r="831" spans="1:31" ht="15.75" customHeight="1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</row>
    <row r="832" spans="1:31" ht="15.75" customHeight="1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</row>
    <row r="833" spans="1:31" ht="15.75" customHeight="1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</row>
    <row r="834" spans="1:31" ht="15.75" customHeight="1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</row>
    <row r="835" spans="1:31" ht="15.75" customHeight="1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</row>
    <row r="836" spans="1:31" ht="15.75" customHeight="1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</row>
    <row r="837" spans="1:31" ht="15.75" customHeight="1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</row>
    <row r="838" spans="1:31" ht="15.75" customHeight="1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</row>
    <row r="839" spans="1:31" ht="15.75" customHeight="1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</row>
    <row r="840" spans="1:31" ht="15.75" customHeight="1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</row>
    <row r="841" spans="1:31" ht="15.75" customHeight="1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</row>
    <row r="842" spans="1:31" ht="15.75" customHeight="1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</row>
    <row r="843" spans="1:31" ht="15.75" customHeight="1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</row>
    <row r="844" spans="1:31" ht="15.75" customHeight="1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</row>
    <row r="845" spans="1:31" ht="15.75" customHeight="1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</row>
    <row r="846" spans="1:31" ht="15.75" customHeight="1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</row>
    <row r="847" spans="1:31" ht="15.75" customHeight="1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</row>
    <row r="848" spans="1:31" ht="15.75" customHeight="1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</row>
    <row r="849" spans="1:31" ht="15.75" customHeight="1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</row>
    <row r="850" spans="1:31" ht="15.75" customHeight="1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</row>
    <row r="851" spans="1:31" ht="15.75" customHeight="1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</row>
    <row r="852" spans="1:31" ht="15.75" customHeight="1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</row>
    <row r="853" spans="1:31" ht="15.75" customHeight="1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</row>
    <row r="854" spans="1:31" ht="15.75" customHeight="1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</row>
    <row r="855" spans="1:31" ht="15.75" customHeight="1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</row>
    <row r="856" spans="1:31" ht="15.75" customHeight="1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</row>
    <row r="857" spans="1:31" ht="15.75" customHeight="1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</row>
    <row r="858" spans="1:31" ht="15.75" customHeight="1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</row>
    <row r="859" spans="1:31" ht="15.75" customHeight="1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</row>
    <row r="860" spans="1:31" ht="15.75" customHeight="1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</row>
    <row r="861" spans="1:31" ht="15.75" customHeight="1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</row>
    <row r="862" spans="1:31" ht="15.75" customHeight="1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</row>
    <row r="863" spans="1:31" ht="15.75" customHeight="1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</row>
    <row r="864" spans="1:31" ht="15.75" customHeight="1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</row>
    <row r="865" spans="1:31" ht="15.75" customHeight="1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</row>
    <row r="866" spans="1:31" ht="15.75" customHeight="1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</row>
    <row r="867" spans="1:31" ht="15.75" customHeight="1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</row>
    <row r="868" spans="1:31" ht="15.75" customHeight="1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</row>
    <row r="869" spans="1:31" ht="15.75" customHeight="1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</row>
    <row r="870" spans="1:31" ht="15.75" customHeight="1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</row>
    <row r="871" spans="1:31" ht="15.75" customHeight="1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</row>
    <row r="872" spans="1:31" ht="15.75" customHeight="1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</row>
    <row r="873" spans="1:31" ht="15.75" customHeight="1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</row>
    <row r="874" spans="1:31" ht="15.75" customHeight="1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</row>
    <row r="875" spans="1:31" ht="15.75" customHeight="1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</row>
    <row r="876" spans="1:31" ht="15.75" customHeight="1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</row>
    <row r="877" spans="1:31" ht="15.75" customHeight="1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</row>
    <row r="878" spans="1:31" ht="15.75" customHeight="1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</row>
    <row r="879" spans="1:31" ht="15.75" customHeight="1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</row>
    <row r="880" spans="1:31" ht="15.75" customHeight="1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</row>
    <row r="881" spans="1:31" ht="15.75" customHeight="1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</row>
    <row r="882" spans="1:31" ht="15.75" customHeight="1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</row>
    <row r="883" spans="1:31" ht="15.75" customHeight="1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</row>
    <row r="884" spans="1:31" ht="15.75" customHeight="1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</row>
    <row r="885" spans="1:31" ht="15.75" customHeight="1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</row>
    <row r="886" spans="1:31" ht="15.75" customHeight="1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</row>
    <row r="887" spans="1:31" ht="15.75" customHeight="1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</row>
    <row r="888" spans="1:31" ht="15.75" customHeight="1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</row>
    <row r="889" spans="1:31" ht="15.75" customHeight="1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</row>
    <row r="890" spans="1:31" ht="15.75" customHeight="1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</row>
    <row r="891" spans="1:31" ht="15.75" customHeight="1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</row>
    <row r="892" spans="1:31" ht="15.75" customHeight="1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</row>
    <row r="893" spans="1:31" ht="15.75" customHeight="1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</row>
    <row r="894" spans="1:31" ht="15.75" customHeight="1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</row>
    <row r="895" spans="1:31" ht="15.75" customHeight="1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  <c r="AC895" s="92"/>
      <c r="AD895" s="92"/>
      <c r="AE895" s="92"/>
    </row>
    <row r="896" spans="1:31" ht="15.75" customHeight="1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  <c r="AC896" s="92"/>
      <c r="AD896" s="92"/>
      <c r="AE896" s="92"/>
    </row>
    <row r="897" spans="1:31" ht="15.75" customHeight="1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92"/>
      <c r="AE897" s="92"/>
    </row>
    <row r="898" spans="1:31" ht="15.75" customHeight="1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</row>
    <row r="899" spans="1:31" ht="15.75" customHeight="1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  <c r="AA899" s="92"/>
      <c r="AB899" s="92"/>
      <c r="AC899" s="92"/>
      <c r="AD899" s="92"/>
      <c r="AE899" s="92"/>
    </row>
    <row r="900" spans="1:31" ht="15.75" customHeight="1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  <c r="AA900" s="92"/>
      <c r="AB900" s="92"/>
      <c r="AC900" s="92"/>
      <c r="AD900" s="92"/>
      <c r="AE900" s="92"/>
    </row>
    <row r="901" spans="1:31" ht="15.75" customHeight="1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2"/>
      <c r="AB901" s="92"/>
      <c r="AC901" s="92"/>
      <c r="AD901" s="92"/>
      <c r="AE901" s="92"/>
    </row>
    <row r="902" spans="1:31" ht="15.75" customHeight="1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  <c r="AC902" s="92"/>
      <c r="AD902" s="92"/>
      <c r="AE902" s="92"/>
    </row>
    <row r="903" spans="1:31" ht="15.75" customHeight="1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92"/>
      <c r="AE903" s="92"/>
    </row>
    <row r="904" spans="1:31" ht="15.75" customHeight="1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</row>
    <row r="905" spans="1:31" ht="15.75" customHeight="1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  <c r="AA905" s="92"/>
      <c r="AB905" s="92"/>
      <c r="AC905" s="92"/>
      <c r="AD905" s="92"/>
      <c r="AE905" s="92"/>
    </row>
    <row r="906" spans="1:31" ht="15.75" customHeight="1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  <c r="AA906" s="92"/>
      <c r="AB906" s="92"/>
      <c r="AC906" s="92"/>
      <c r="AD906" s="92"/>
      <c r="AE906" s="92"/>
    </row>
    <row r="907" spans="1:31" ht="15.75" customHeight="1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  <c r="AA907" s="92"/>
      <c r="AB907" s="92"/>
      <c r="AC907" s="92"/>
      <c r="AD907" s="92"/>
      <c r="AE907" s="92"/>
    </row>
    <row r="908" spans="1:31" ht="15.75" customHeight="1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  <c r="AC908" s="92"/>
      <c r="AD908" s="92"/>
      <c r="AE908" s="92"/>
    </row>
    <row r="909" spans="1:31" ht="15.75" customHeight="1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  <c r="AC909" s="92"/>
      <c r="AD909" s="92"/>
      <c r="AE909" s="92"/>
    </row>
    <row r="910" spans="1:31" ht="15.75" customHeight="1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  <c r="AA910" s="92"/>
      <c r="AB910" s="92"/>
      <c r="AC910" s="92"/>
      <c r="AD910" s="92"/>
      <c r="AE910" s="92"/>
    </row>
    <row r="911" spans="1:31" ht="15.75" customHeight="1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  <c r="AA911" s="92"/>
      <c r="AB911" s="92"/>
      <c r="AC911" s="92"/>
      <c r="AD911" s="92"/>
      <c r="AE911" s="92"/>
    </row>
    <row r="912" spans="1:31" ht="15.75" customHeight="1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92"/>
      <c r="AC912" s="92"/>
      <c r="AD912" s="92"/>
      <c r="AE912" s="92"/>
    </row>
    <row r="913" spans="1:31" ht="15.75" customHeight="1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  <c r="AA913" s="92"/>
      <c r="AB913" s="92"/>
      <c r="AC913" s="92"/>
      <c r="AD913" s="92"/>
      <c r="AE913" s="92"/>
    </row>
    <row r="914" spans="1:31" ht="15.75" customHeight="1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  <c r="AC914" s="92"/>
      <c r="AD914" s="92"/>
      <c r="AE914" s="92"/>
    </row>
    <row r="915" spans="1:31" ht="15.75" customHeight="1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2"/>
      <c r="AB915" s="92"/>
      <c r="AC915" s="92"/>
      <c r="AD915" s="92"/>
      <c r="AE915" s="92"/>
    </row>
    <row r="916" spans="1:31" ht="15.75" customHeight="1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  <c r="AA916" s="92"/>
      <c r="AB916" s="92"/>
      <c r="AC916" s="92"/>
      <c r="AD916" s="92"/>
      <c r="AE916" s="92"/>
    </row>
    <row r="917" spans="1:31" ht="15.75" customHeight="1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  <c r="AC917" s="92"/>
      <c r="AD917" s="92"/>
      <c r="AE917" s="92"/>
    </row>
    <row r="918" spans="1:31" ht="15.75" customHeight="1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92"/>
      <c r="AC918" s="92"/>
      <c r="AD918" s="92"/>
      <c r="AE918" s="92"/>
    </row>
    <row r="919" spans="1:31" ht="15.75" customHeight="1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  <c r="AA919" s="92"/>
      <c r="AB919" s="92"/>
      <c r="AC919" s="92"/>
      <c r="AD919" s="92"/>
      <c r="AE919" s="92"/>
    </row>
    <row r="920" spans="1:31" ht="15.75" customHeight="1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  <c r="AA920" s="92"/>
      <c r="AB920" s="92"/>
      <c r="AC920" s="92"/>
      <c r="AD920" s="92"/>
      <c r="AE920" s="92"/>
    </row>
    <row r="921" spans="1:31" ht="15.75" customHeight="1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  <c r="AA921" s="92"/>
      <c r="AB921" s="92"/>
      <c r="AC921" s="92"/>
      <c r="AD921" s="92"/>
      <c r="AE921" s="92"/>
    </row>
    <row r="922" spans="1:31" ht="15.75" customHeight="1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  <c r="AC922" s="92"/>
      <c r="AD922" s="92"/>
      <c r="AE922" s="92"/>
    </row>
    <row r="923" spans="1:31" ht="15.75" customHeight="1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  <c r="AA923" s="92"/>
      <c r="AB923" s="92"/>
      <c r="AC923" s="92"/>
      <c r="AD923" s="92"/>
      <c r="AE923" s="92"/>
    </row>
    <row r="924" spans="1:31" ht="15.75" customHeight="1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  <c r="AA924" s="92"/>
      <c r="AB924" s="92"/>
      <c r="AC924" s="92"/>
      <c r="AD924" s="92"/>
      <c r="AE924" s="92"/>
    </row>
    <row r="925" spans="1:31" ht="15.75" customHeight="1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  <c r="AC925" s="92"/>
      <c r="AD925" s="92"/>
      <c r="AE925" s="92"/>
    </row>
    <row r="926" spans="1:31" ht="15.75" customHeight="1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  <c r="AA926" s="92"/>
      <c r="AB926" s="92"/>
      <c r="AC926" s="92"/>
      <c r="AD926" s="92"/>
      <c r="AE926" s="92"/>
    </row>
    <row r="927" spans="1:31" ht="15.75" customHeight="1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</row>
    <row r="928" spans="1:31" ht="15.75" customHeight="1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  <c r="AC928" s="92"/>
      <c r="AD928" s="92"/>
      <c r="AE928" s="92"/>
    </row>
    <row r="929" spans="1:31" ht="15.75" customHeight="1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  <c r="AC929" s="92"/>
      <c r="AD929" s="92"/>
      <c r="AE929" s="92"/>
    </row>
    <row r="930" spans="1:31" ht="15.75" customHeight="1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</row>
    <row r="931" spans="1:31" ht="15.75" customHeight="1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2"/>
      <c r="AB931" s="92"/>
      <c r="AC931" s="92"/>
      <c r="AD931" s="92"/>
      <c r="AE931" s="92"/>
    </row>
    <row r="932" spans="1:31" ht="15.75" customHeight="1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  <c r="AA932" s="92"/>
      <c r="AB932" s="92"/>
      <c r="AC932" s="92"/>
      <c r="AD932" s="92"/>
      <c r="AE932" s="92"/>
    </row>
    <row r="933" spans="1:31" ht="15.75" customHeight="1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  <c r="AA933" s="92"/>
      <c r="AB933" s="92"/>
      <c r="AC933" s="92"/>
      <c r="AD933" s="92"/>
      <c r="AE933" s="92"/>
    </row>
    <row r="934" spans="1:31" ht="15.75" customHeight="1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</row>
    <row r="935" spans="1:31" ht="15.75" customHeight="1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92"/>
      <c r="AE935" s="92"/>
    </row>
    <row r="936" spans="1:31" ht="15.75" customHeight="1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  <c r="AA936" s="92"/>
      <c r="AB936" s="92"/>
      <c r="AC936" s="92"/>
      <c r="AD936" s="92"/>
      <c r="AE936" s="92"/>
    </row>
    <row r="937" spans="1:31" ht="15.75" customHeight="1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  <c r="AA937" s="92"/>
      <c r="AB937" s="92"/>
      <c r="AC937" s="92"/>
      <c r="AD937" s="92"/>
      <c r="AE937" s="92"/>
    </row>
    <row r="938" spans="1:31" ht="15.75" customHeight="1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  <c r="AA938" s="92"/>
      <c r="AB938" s="92"/>
      <c r="AC938" s="92"/>
      <c r="AD938" s="92"/>
      <c r="AE938" s="92"/>
    </row>
    <row r="939" spans="1:31" ht="15.75" customHeight="1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  <c r="AD939" s="92"/>
      <c r="AE939" s="92"/>
    </row>
    <row r="940" spans="1:31" ht="15.75" customHeight="1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  <c r="AA940" s="92"/>
      <c r="AB940" s="92"/>
      <c r="AC940" s="92"/>
      <c r="AD940" s="92"/>
      <c r="AE940" s="92"/>
    </row>
    <row r="941" spans="1:31" ht="15.75" customHeight="1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  <c r="AA941" s="92"/>
      <c r="AB941" s="92"/>
      <c r="AC941" s="92"/>
      <c r="AD941" s="92"/>
      <c r="AE941" s="92"/>
    </row>
    <row r="942" spans="1:31" ht="15.75" customHeight="1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  <c r="AA942" s="92"/>
      <c r="AB942" s="92"/>
      <c r="AC942" s="92"/>
      <c r="AD942" s="92"/>
      <c r="AE942" s="92"/>
    </row>
    <row r="943" spans="1:31" ht="15.75" customHeight="1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2"/>
      <c r="AB943" s="92"/>
      <c r="AC943" s="92"/>
      <c r="AD943" s="92"/>
      <c r="AE943" s="92"/>
    </row>
    <row r="944" spans="1:31" ht="15.75" customHeight="1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  <c r="AC944" s="92"/>
      <c r="AD944" s="92"/>
      <c r="AE944" s="92"/>
    </row>
    <row r="945" spans="1:31" ht="15.75" customHeight="1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  <c r="AC945" s="92"/>
      <c r="AD945" s="92"/>
      <c r="AE945" s="92"/>
    </row>
    <row r="946" spans="1:31" ht="15.75" customHeight="1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  <c r="AC946" s="92"/>
      <c r="AD946" s="92"/>
      <c r="AE946" s="92"/>
    </row>
    <row r="947" spans="1:31" ht="15.75" customHeight="1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  <c r="AA947" s="92"/>
      <c r="AB947" s="92"/>
      <c r="AC947" s="92"/>
      <c r="AD947" s="92"/>
      <c r="AE947" s="92"/>
    </row>
    <row r="948" spans="1:31" ht="15.75" customHeight="1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  <c r="AC948" s="92"/>
      <c r="AD948" s="92"/>
      <c r="AE948" s="92"/>
    </row>
    <row r="949" spans="1:31" ht="15.75" customHeight="1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92"/>
      <c r="AC949" s="92"/>
      <c r="AD949" s="92"/>
      <c r="AE949" s="92"/>
    </row>
    <row r="950" spans="1:31" ht="15.75" customHeight="1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2"/>
      <c r="AB950" s="92"/>
      <c r="AC950" s="92"/>
      <c r="AD950" s="92"/>
      <c r="AE950" s="92"/>
    </row>
    <row r="951" spans="1:31" ht="15.75" customHeight="1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  <c r="AC951" s="92"/>
      <c r="AD951" s="92"/>
      <c r="AE951" s="92"/>
    </row>
    <row r="952" spans="1:31" ht="15.75" customHeight="1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  <c r="AA952" s="92"/>
      <c r="AB952" s="92"/>
      <c r="AC952" s="92"/>
      <c r="AD952" s="92"/>
      <c r="AE952" s="92"/>
    </row>
    <row r="953" spans="1:31" ht="15.75" customHeight="1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2"/>
      <c r="AB953" s="92"/>
      <c r="AC953" s="92"/>
      <c r="AD953" s="92"/>
      <c r="AE953" s="92"/>
    </row>
    <row r="954" spans="1:31" ht="15.75" customHeight="1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  <c r="AA954" s="92"/>
      <c r="AB954" s="92"/>
      <c r="AC954" s="92"/>
      <c r="AD954" s="92"/>
      <c r="AE954" s="92"/>
    </row>
    <row r="955" spans="1:31" ht="15.75" customHeight="1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  <c r="AA955" s="92"/>
      <c r="AB955" s="92"/>
      <c r="AC955" s="92"/>
      <c r="AD955" s="92"/>
      <c r="AE955" s="92"/>
    </row>
    <row r="956" spans="1:31" ht="15.75" customHeight="1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  <c r="AA956" s="92"/>
      <c r="AB956" s="92"/>
      <c r="AC956" s="92"/>
      <c r="AD956" s="92"/>
      <c r="AE956" s="92"/>
    </row>
    <row r="957" spans="1:31" ht="15.75" customHeight="1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2"/>
      <c r="AB957" s="92"/>
      <c r="AC957" s="92"/>
      <c r="AD957" s="92"/>
      <c r="AE957" s="92"/>
    </row>
    <row r="958" spans="1:31" ht="15.75" customHeight="1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  <c r="AA958" s="92"/>
      <c r="AB958" s="92"/>
      <c r="AC958" s="92"/>
      <c r="AD958" s="92"/>
      <c r="AE958" s="92"/>
    </row>
    <row r="959" spans="1:31" ht="15.75" customHeight="1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  <c r="AC959" s="92"/>
      <c r="AD959" s="92"/>
      <c r="AE959" s="92"/>
    </row>
    <row r="960" spans="1:31" ht="15.75" customHeight="1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92"/>
      <c r="AE960" s="92"/>
    </row>
    <row r="961" spans="1:31" ht="15.75" customHeight="1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  <c r="AA961" s="92"/>
      <c r="AB961" s="92"/>
      <c r="AC961" s="92"/>
      <c r="AD961" s="92"/>
      <c r="AE961" s="92"/>
    </row>
    <row r="962" spans="1:31" ht="15.75" customHeight="1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  <c r="AC962" s="92"/>
      <c r="AD962" s="92"/>
      <c r="AE962" s="92"/>
    </row>
    <row r="963" spans="1:31" ht="15.75" customHeight="1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  <c r="AC963" s="92"/>
      <c r="AD963" s="92"/>
      <c r="AE963" s="92"/>
    </row>
    <row r="964" spans="1:31" ht="15.75" customHeight="1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  <c r="AC964" s="92"/>
      <c r="AD964" s="92"/>
      <c r="AE964" s="92"/>
    </row>
    <row r="965" spans="1:31" ht="15.75" customHeight="1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  <c r="AA965" s="92"/>
      <c r="AB965" s="92"/>
      <c r="AC965" s="92"/>
      <c r="AD965" s="92"/>
      <c r="AE965" s="92"/>
    </row>
    <row r="966" spans="1:31" ht="15.75" customHeight="1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92"/>
      <c r="AE966" s="92"/>
    </row>
    <row r="967" spans="1:31" ht="15.75" customHeight="1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  <c r="AC967" s="92"/>
      <c r="AD967" s="92"/>
      <c r="AE967" s="92"/>
    </row>
    <row r="968" spans="1:31" ht="15.75" customHeight="1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2"/>
      <c r="AB968" s="92"/>
      <c r="AC968" s="92"/>
      <c r="AD968" s="92"/>
      <c r="AE968" s="92"/>
    </row>
    <row r="969" spans="1:31" ht="15.75" customHeight="1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  <c r="AA969" s="92"/>
      <c r="AB969" s="92"/>
      <c r="AC969" s="92"/>
      <c r="AD969" s="92"/>
      <c r="AE969" s="92"/>
    </row>
    <row r="970" spans="1:31" ht="15.75" customHeight="1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  <c r="AC970" s="92"/>
      <c r="AD970" s="92"/>
      <c r="AE970" s="92"/>
    </row>
    <row r="971" spans="1:31" ht="15.75" customHeight="1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  <c r="AA971" s="92"/>
      <c r="AB971" s="92"/>
      <c r="AC971" s="92"/>
      <c r="AD971" s="92"/>
      <c r="AE971" s="92"/>
    </row>
    <row r="972" spans="1:31" ht="15.75" customHeight="1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  <c r="AA972" s="92"/>
      <c r="AB972" s="92"/>
      <c r="AC972" s="92"/>
      <c r="AD972" s="92"/>
      <c r="AE972" s="92"/>
    </row>
    <row r="973" spans="1:31" ht="15.75" customHeight="1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2"/>
      <c r="AB973" s="92"/>
      <c r="AC973" s="92"/>
      <c r="AD973" s="92"/>
      <c r="AE973" s="92"/>
    </row>
    <row r="974" spans="1:31" ht="15.75" customHeight="1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  <c r="AA974" s="92"/>
      <c r="AB974" s="92"/>
      <c r="AC974" s="92"/>
      <c r="AD974" s="92"/>
      <c r="AE974" s="92"/>
    </row>
    <row r="975" spans="1:31" ht="15.75" customHeight="1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92"/>
      <c r="AC975" s="92"/>
      <c r="AD975" s="92"/>
      <c r="AE975" s="92"/>
    </row>
    <row r="976" spans="1:31" ht="15.75" customHeight="1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2"/>
      <c r="AE976" s="92"/>
    </row>
    <row r="977" spans="1:31" ht="15.75" customHeight="1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  <c r="AC977" s="92"/>
      <c r="AD977" s="92"/>
      <c r="AE977" s="92"/>
    </row>
    <row r="978" spans="1:31" ht="15.75" customHeight="1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  <c r="AC978" s="92"/>
      <c r="AD978" s="92"/>
      <c r="AE978" s="92"/>
    </row>
    <row r="979" spans="1:31" ht="15.75" customHeight="1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  <c r="AA979" s="92"/>
      <c r="AB979" s="92"/>
      <c r="AC979" s="92"/>
      <c r="AD979" s="92"/>
      <c r="AE979" s="92"/>
    </row>
    <row r="980" spans="1:31" ht="15.75" customHeight="1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  <c r="AC980" s="92"/>
      <c r="AD980" s="92"/>
      <c r="AE980" s="92"/>
    </row>
    <row r="981" spans="1:31" ht="15.75" customHeight="1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  <c r="AC981" s="92"/>
      <c r="AD981" s="92"/>
      <c r="AE981" s="92"/>
    </row>
    <row r="982" spans="1:31" ht="15.75" customHeight="1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2"/>
      <c r="AE982" s="92"/>
    </row>
    <row r="983" spans="1:31" ht="15.75" customHeight="1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  <c r="AC983" s="92"/>
      <c r="AD983" s="92"/>
      <c r="AE983" s="92"/>
    </row>
    <row r="984" spans="1:31" ht="15.75" customHeight="1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2"/>
      <c r="AE984" s="92"/>
    </row>
    <row r="985" spans="1:31" ht="15.75" customHeight="1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  <c r="AC985" s="92"/>
      <c r="AD985" s="92"/>
      <c r="AE985" s="92"/>
    </row>
    <row r="986" spans="1:31" ht="15.75" customHeight="1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  <c r="AC986" s="92"/>
      <c r="AD986" s="92"/>
      <c r="AE986" s="92"/>
    </row>
    <row r="987" spans="1:31" ht="15.75" customHeight="1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2"/>
      <c r="AE987" s="92"/>
    </row>
    <row r="988" spans="1:31" ht="15.75" customHeight="1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  <c r="AC988" s="92"/>
      <c r="AD988" s="92"/>
      <c r="AE988" s="92"/>
    </row>
    <row r="989" spans="1:31" ht="15.75" customHeight="1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  <c r="AC989" s="92"/>
      <c r="AD989" s="92"/>
      <c r="AE989" s="92"/>
    </row>
    <row r="990" spans="1:31" ht="15.75" customHeight="1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  <c r="AC990" s="92"/>
      <c r="AD990" s="92"/>
      <c r="AE990" s="92"/>
    </row>
    <row r="991" spans="1:31" ht="15.75" customHeight="1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2"/>
      <c r="AE991" s="92"/>
    </row>
    <row r="992" spans="1:31" ht="15.75" customHeight="1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92"/>
      <c r="AE992" s="92"/>
    </row>
    <row r="993" spans="1:31" ht="15.75" customHeight="1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2"/>
      <c r="AE993" s="92"/>
    </row>
    <row r="994" spans="1:31" ht="15.75" customHeight="1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  <c r="AC994" s="92"/>
      <c r="AD994" s="92"/>
      <c r="AE994" s="92"/>
    </row>
    <row r="995" spans="1:31" ht="15.75" customHeight="1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  <c r="AC995" s="92"/>
      <c r="AD995" s="92"/>
      <c r="AE995" s="92"/>
    </row>
    <row r="996" spans="1:31" ht="15.75" customHeight="1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  <c r="AC996" s="92"/>
      <c r="AD996" s="92"/>
      <c r="AE996" s="92"/>
    </row>
  </sheetData>
  <conditionalFormatting sqref="B5:F5 Z5 AE5 A75:AE75">
    <cfRule type="cellIs" dxfId="14" priority="1" operator="equal">
      <formula>"N/A"</formula>
    </cfRule>
  </conditionalFormatting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01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XFD1048576"/>
    </sheetView>
  </sheetViews>
  <sheetFormatPr baseColWidth="10" defaultColWidth="14.5" defaultRowHeight="15" customHeight="1"/>
  <cols>
    <col min="1" max="1" width="62.33203125" style="29" customWidth="1"/>
    <col min="2" max="4" width="28.1640625" style="29" customWidth="1"/>
    <col min="5" max="5" width="27" style="29" customWidth="1"/>
    <col min="6" max="6" width="28.1640625" style="29" customWidth="1"/>
    <col min="7" max="7" width="33" style="29" customWidth="1"/>
    <col min="8" max="8" width="19.1640625" style="29" customWidth="1"/>
    <col min="9" max="9" width="20.5" style="29" customWidth="1"/>
    <col min="10" max="10" width="21.6640625" style="29" customWidth="1"/>
    <col min="11" max="11" width="23.5" style="29" customWidth="1"/>
    <col min="12" max="12" width="19.1640625" style="29" customWidth="1"/>
    <col min="13" max="13" width="20.83203125" style="29" customWidth="1"/>
    <col min="14" max="14" width="23.1640625" style="29" customWidth="1"/>
    <col min="15" max="15" width="22.83203125" style="29" customWidth="1"/>
    <col min="16" max="20" width="19.1640625" style="29" customWidth="1"/>
    <col min="21" max="21" width="20" style="29" customWidth="1"/>
    <col min="22" max="22" width="19.1640625" style="29" customWidth="1"/>
    <col min="23" max="23" width="26.33203125" style="29" customWidth="1"/>
    <col min="24" max="24" width="19.1640625" style="29" customWidth="1"/>
    <col min="25" max="30" width="27" style="29" customWidth="1"/>
    <col min="31" max="31" width="14.5" style="29" customWidth="1"/>
    <col min="32" max="16384" width="14.5" style="29"/>
  </cols>
  <sheetData>
    <row r="1" spans="1:31" ht="47.25" customHeight="1">
      <c r="A1" s="95"/>
      <c r="B1" s="96" t="s">
        <v>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6">
      <c r="A2" s="97" t="s">
        <v>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ht="15.75" customHeight="1">
      <c r="A3" s="99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ht="15.75" customHeight="1">
      <c r="A4" s="100"/>
      <c r="B4" s="29" t="s">
        <v>5</v>
      </c>
      <c r="E4" s="101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5.75" customHeight="1">
      <c r="A5" s="102"/>
      <c r="B5" s="29" t="s">
        <v>8</v>
      </c>
      <c r="C5" s="29" t="s">
        <v>9</v>
      </c>
      <c r="D5" s="29" t="s">
        <v>10</v>
      </c>
      <c r="E5" s="10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5.75" customHeight="1">
      <c r="A6" s="104"/>
      <c r="B6" s="29" t="s">
        <v>39</v>
      </c>
      <c r="C6" s="105">
        <v>4</v>
      </c>
      <c r="D6" s="29" t="s">
        <v>66</v>
      </c>
      <c r="E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1" ht="15.75" customHeight="1">
      <c r="A7" s="104"/>
      <c r="B7" s="29" t="s">
        <v>67</v>
      </c>
      <c r="C7" s="106">
        <v>1</v>
      </c>
      <c r="D7" s="29" t="s">
        <v>69</v>
      </c>
      <c r="E7" s="107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ht="15.75" customHeight="1">
      <c r="A8" s="92"/>
      <c r="B8" s="92"/>
      <c r="C8" s="92"/>
      <c r="D8" s="92"/>
      <c r="E8" s="92"/>
      <c r="F8" s="92"/>
      <c r="G8" s="92"/>
      <c r="H8" s="92"/>
      <c r="I8" s="108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1" ht="30.75" customHeight="1">
      <c r="A9" s="65" t="s">
        <v>71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ht="15.75" customHeight="1">
      <c r="A10" s="110" t="s">
        <v>11</v>
      </c>
      <c r="B10" s="111" t="s">
        <v>13</v>
      </c>
      <c r="C10" s="111" t="s">
        <v>14</v>
      </c>
      <c r="D10" s="111" t="s">
        <v>15</v>
      </c>
      <c r="E10" s="111" t="s">
        <v>16</v>
      </c>
      <c r="F10" s="111" t="s">
        <v>17</v>
      </c>
      <c r="G10" s="111" t="s">
        <v>18</v>
      </c>
      <c r="H10" s="112" t="s">
        <v>19</v>
      </c>
      <c r="I10" s="112" t="s">
        <v>20</v>
      </c>
      <c r="J10" s="112" t="s">
        <v>21</v>
      </c>
      <c r="K10" s="112" t="s">
        <v>22</v>
      </c>
      <c r="L10" s="112" t="s">
        <v>23</v>
      </c>
      <c r="M10" s="112" t="s">
        <v>24</v>
      </c>
      <c r="N10" s="112" t="s">
        <v>25</v>
      </c>
      <c r="O10" s="112" t="s">
        <v>26</v>
      </c>
      <c r="P10" s="112" t="s">
        <v>27</v>
      </c>
      <c r="Q10" s="112" t="s">
        <v>28</v>
      </c>
      <c r="R10" s="112" t="s">
        <v>29</v>
      </c>
      <c r="S10" s="112" t="s">
        <v>30</v>
      </c>
      <c r="T10" s="113" t="s">
        <v>31</v>
      </c>
      <c r="U10" s="112" t="s">
        <v>32</v>
      </c>
      <c r="V10" s="112" t="s">
        <v>33</v>
      </c>
      <c r="W10" s="112" t="s">
        <v>34</v>
      </c>
      <c r="X10" s="112" t="s">
        <v>35</v>
      </c>
      <c r="Y10" s="114" t="s">
        <v>36</v>
      </c>
      <c r="Z10" s="114" t="s">
        <v>37</v>
      </c>
      <c r="AA10" s="114" t="s">
        <v>38</v>
      </c>
      <c r="AB10" s="114" t="s">
        <v>38</v>
      </c>
      <c r="AC10" s="115"/>
      <c r="AD10" s="115"/>
      <c r="AE10" s="116"/>
    </row>
    <row r="11" spans="1:31" ht="39">
      <c r="A11" s="117" t="s">
        <v>74</v>
      </c>
      <c r="B11" s="118" t="s">
        <v>75</v>
      </c>
      <c r="C11" s="118" t="s">
        <v>76</v>
      </c>
      <c r="D11" s="118" t="s">
        <v>77</v>
      </c>
      <c r="E11" s="118" t="s">
        <v>78</v>
      </c>
      <c r="F11" s="118" t="s">
        <v>79</v>
      </c>
      <c r="G11" s="118" t="s">
        <v>80</v>
      </c>
      <c r="H11" s="119" t="s">
        <v>81</v>
      </c>
      <c r="I11" s="119" t="s">
        <v>81</v>
      </c>
      <c r="J11" s="119" t="s">
        <v>83</v>
      </c>
      <c r="K11" s="119" t="s">
        <v>81</v>
      </c>
      <c r="L11" s="119" t="s">
        <v>84</v>
      </c>
      <c r="M11" s="119" t="s">
        <v>85</v>
      </c>
      <c r="N11" s="119" t="s">
        <v>83</v>
      </c>
      <c r="O11" s="119" t="s">
        <v>86</v>
      </c>
      <c r="P11" s="119" t="s">
        <v>87</v>
      </c>
      <c r="Q11" s="119" t="s">
        <v>88</v>
      </c>
      <c r="R11" s="119" t="s">
        <v>89</v>
      </c>
      <c r="S11" s="119" t="s">
        <v>84</v>
      </c>
      <c r="T11" s="119" t="s">
        <v>90</v>
      </c>
      <c r="U11" s="119" t="s">
        <v>91</v>
      </c>
      <c r="V11" s="119" t="s">
        <v>92</v>
      </c>
      <c r="W11" s="119" t="s">
        <v>93</v>
      </c>
      <c r="X11" s="119" t="s">
        <v>94</v>
      </c>
      <c r="Y11" s="120" t="s">
        <v>95</v>
      </c>
      <c r="Z11" s="120" t="s">
        <v>80</v>
      </c>
      <c r="AA11" s="121"/>
      <c r="AB11" s="121"/>
      <c r="AC11" s="122"/>
      <c r="AD11" s="122"/>
      <c r="AE11" s="123"/>
    </row>
    <row r="12" spans="1:31" ht="15.75" customHeight="1">
      <c r="A12" s="117"/>
      <c r="B12" s="118"/>
      <c r="C12" s="118"/>
      <c r="D12" s="118"/>
      <c r="E12" s="124"/>
      <c r="F12" s="118"/>
      <c r="G12" s="118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5" t="s">
        <v>96</v>
      </c>
      <c r="Y12" s="124"/>
      <c r="Z12" s="124"/>
      <c r="AA12" s="124"/>
      <c r="AB12" s="124"/>
      <c r="AC12" s="126"/>
      <c r="AD12" s="126"/>
      <c r="AE12" s="123"/>
    </row>
    <row r="13" spans="1:31" ht="15.75" customHeight="1">
      <c r="A13" s="127" t="s">
        <v>97</v>
      </c>
      <c r="B13" s="128" t="s">
        <v>99</v>
      </c>
      <c r="C13" s="128" t="s">
        <v>99</v>
      </c>
      <c r="D13" s="128" t="s">
        <v>99</v>
      </c>
      <c r="E13" s="129" t="s">
        <v>99</v>
      </c>
      <c r="F13" s="128">
        <v>5</v>
      </c>
      <c r="G13" s="128">
        <v>5</v>
      </c>
      <c r="H13" s="129">
        <v>5</v>
      </c>
      <c r="I13" s="129">
        <v>5</v>
      </c>
      <c r="J13" s="129">
        <v>5</v>
      </c>
      <c r="K13" s="129">
        <v>5</v>
      </c>
      <c r="L13" s="129">
        <v>5</v>
      </c>
      <c r="M13" s="129">
        <v>5</v>
      </c>
      <c r="N13" s="129">
        <v>5</v>
      </c>
      <c r="O13" s="129">
        <v>5</v>
      </c>
      <c r="P13" s="129">
        <v>5</v>
      </c>
      <c r="Q13" s="129">
        <v>5</v>
      </c>
      <c r="R13" s="129">
        <v>5</v>
      </c>
      <c r="S13" s="129">
        <v>5</v>
      </c>
      <c r="T13" s="129">
        <v>5</v>
      </c>
      <c r="U13" s="129">
        <v>10</v>
      </c>
      <c r="V13" s="129">
        <v>5</v>
      </c>
      <c r="W13" s="129">
        <v>5</v>
      </c>
      <c r="X13" s="129">
        <v>20</v>
      </c>
      <c r="Y13" s="130">
        <v>5</v>
      </c>
      <c r="Z13" s="130">
        <v>5</v>
      </c>
      <c r="AA13" s="131"/>
      <c r="AB13" s="131"/>
      <c r="AC13" s="79"/>
      <c r="AD13" s="79"/>
      <c r="AE13" s="64"/>
    </row>
    <row r="14" spans="1:31" ht="15.75" customHeight="1">
      <c r="A14" s="132" t="s">
        <v>105</v>
      </c>
      <c r="B14" s="133" t="s">
        <v>99</v>
      </c>
      <c r="C14" s="133" t="s">
        <v>99</v>
      </c>
      <c r="D14" s="133" t="s">
        <v>99</v>
      </c>
      <c r="E14" s="134" t="s">
        <v>99</v>
      </c>
      <c r="F14" s="133">
        <f>'Currency Conversions'!F40</f>
        <v>0.20338983050847456</v>
      </c>
      <c r="G14" s="133">
        <f>'Currency Conversions'!G40</f>
        <v>1</v>
      </c>
      <c r="H14" s="135">
        <f>AVERAGE('Retention Bonus Collections'!H7:H11)</f>
        <v>0.24000000000000005</v>
      </c>
      <c r="I14" s="135">
        <f>'Currency Conversions'!I40</f>
        <v>0.24</v>
      </c>
      <c r="J14" s="135">
        <f>'Currency Conversions'!J40</f>
        <v>0.24</v>
      </c>
      <c r="K14" s="135">
        <f>'Currency Conversions'!K40</f>
        <v>0.24</v>
      </c>
      <c r="L14" s="135">
        <f>'Currency Conversions'!L40</f>
        <v>0.2</v>
      </c>
      <c r="M14" s="135">
        <f>'Currency Conversions'!M40</f>
        <v>0.2</v>
      </c>
      <c r="N14" s="135">
        <f>'Currency Conversions'!N40</f>
        <v>0.32</v>
      </c>
      <c r="O14" s="135">
        <f>'Currency Conversions'!O40</f>
        <v>0.24000000000000005</v>
      </c>
      <c r="P14" s="135">
        <f>'Currency Conversions'!P40</f>
        <v>0.18</v>
      </c>
      <c r="Q14" s="135">
        <f>'Currency Conversions'!Q40</f>
        <v>0.18</v>
      </c>
      <c r="R14" s="135">
        <f>'Currency Conversions'!R40</f>
        <v>1</v>
      </c>
      <c r="S14" s="135">
        <f>'Currency Conversions'!S40</f>
        <v>1</v>
      </c>
      <c r="T14" s="135">
        <f>'Currency Conversions'!T40</f>
        <v>0.24000000000000005</v>
      </c>
      <c r="U14" s="135">
        <f>'Currency Conversions'!U40</f>
        <v>5.6250000000000001E-2</v>
      </c>
      <c r="V14" s="135">
        <f>'Currency Conversions'!V40</f>
        <v>0.18</v>
      </c>
      <c r="W14" s="135">
        <f>'Currency Conversions'!W40</f>
        <v>0.08</v>
      </c>
      <c r="X14" s="135">
        <f>'Currency Conversions'!X40</f>
        <v>0.02</v>
      </c>
      <c r="Y14" s="136">
        <f>'Currency Conversions'!Y40</f>
        <v>0.18</v>
      </c>
      <c r="Z14" s="136">
        <f>'Currency Conversions'!Z40</f>
        <v>0.24</v>
      </c>
      <c r="AA14" s="136"/>
      <c r="AB14" s="136"/>
      <c r="AC14" s="137"/>
      <c r="AD14" s="137"/>
      <c r="AE14" s="138"/>
    </row>
    <row r="15" spans="1:31" ht="15.75" customHeight="1">
      <c r="A15" s="139" t="s">
        <v>114</v>
      </c>
      <c r="B15" s="140">
        <f t="shared" ref="B15:F15" si="0">IF(B13="N/A",0,B13*B14)</f>
        <v>0</v>
      </c>
      <c r="C15" s="140">
        <f t="shared" si="0"/>
        <v>0</v>
      </c>
      <c r="D15" s="140">
        <f t="shared" si="0"/>
        <v>0</v>
      </c>
      <c r="E15" s="141">
        <f t="shared" si="0"/>
        <v>0</v>
      </c>
      <c r="F15" s="140">
        <f t="shared" si="0"/>
        <v>1.0169491525423728</v>
      </c>
      <c r="G15" s="140">
        <f t="shared" ref="G15:Z15" si="1">G13*G14</f>
        <v>5</v>
      </c>
      <c r="H15" s="141">
        <f t="shared" si="1"/>
        <v>1.2000000000000002</v>
      </c>
      <c r="I15" s="141">
        <f t="shared" si="1"/>
        <v>1.2</v>
      </c>
      <c r="J15" s="141">
        <f t="shared" si="1"/>
        <v>1.2</v>
      </c>
      <c r="K15" s="141">
        <f t="shared" si="1"/>
        <v>1.2</v>
      </c>
      <c r="L15" s="141">
        <f t="shared" si="1"/>
        <v>1</v>
      </c>
      <c r="M15" s="141">
        <f t="shared" si="1"/>
        <v>1</v>
      </c>
      <c r="N15" s="141">
        <f t="shared" si="1"/>
        <v>1.6</v>
      </c>
      <c r="O15" s="141">
        <f t="shared" si="1"/>
        <v>1.2000000000000002</v>
      </c>
      <c r="P15" s="141">
        <f t="shared" si="1"/>
        <v>0.89999999999999991</v>
      </c>
      <c r="Q15" s="141">
        <f t="shared" si="1"/>
        <v>0.89999999999999991</v>
      </c>
      <c r="R15" s="141">
        <f t="shared" si="1"/>
        <v>5</v>
      </c>
      <c r="S15" s="141">
        <f t="shared" si="1"/>
        <v>5</v>
      </c>
      <c r="T15" s="141">
        <f t="shared" si="1"/>
        <v>1.2000000000000002</v>
      </c>
      <c r="U15" s="141">
        <f t="shared" si="1"/>
        <v>0.5625</v>
      </c>
      <c r="V15" s="141">
        <f t="shared" si="1"/>
        <v>0.89999999999999991</v>
      </c>
      <c r="W15" s="141">
        <f t="shared" si="1"/>
        <v>0.4</v>
      </c>
      <c r="X15" s="141">
        <f t="shared" si="1"/>
        <v>0.4</v>
      </c>
      <c r="Y15" s="142">
        <f t="shared" si="1"/>
        <v>0.89999999999999991</v>
      </c>
      <c r="Z15" s="142">
        <f t="shared" si="1"/>
        <v>1.2</v>
      </c>
      <c r="AA15" s="142"/>
      <c r="AB15" s="142"/>
      <c r="AC15" s="143"/>
      <c r="AD15" s="143"/>
      <c r="AE15" s="144"/>
    </row>
    <row r="16" spans="1:31" ht="15.75" customHeight="1">
      <c r="A16" s="127"/>
      <c r="B16" s="145"/>
      <c r="C16" s="145"/>
      <c r="D16" s="145"/>
      <c r="E16" s="130"/>
      <c r="F16" s="145"/>
      <c r="G16" s="145"/>
      <c r="H16" s="146"/>
      <c r="I16" s="146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 t="s">
        <v>115</v>
      </c>
      <c r="Y16" s="130"/>
      <c r="Z16" s="130"/>
      <c r="AA16" s="130"/>
      <c r="AB16" s="130"/>
      <c r="AC16" s="79"/>
      <c r="AD16" s="79"/>
      <c r="AE16" s="64"/>
    </row>
    <row r="17" spans="1:31" ht="15.75" customHeight="1">
      <c r="A17" s="127" t="s">
        <v>116</v>
      </c>
      <c r="B17" s="128">
        <v>20000</v>
      </c>
      <c r="C17" s="128">
        <v>12500</v>
      </c>
      <c r="D17" s="128">
        <v>10000</v>
      </c>
      <c r="E17" s="130">
        <v>10000</v>
      </c>
      <c r="F17" s="128" t="s">
        <v>99</v>
      </c>
      <c r="G17" s="128" t="s">
        <v>99</v>
      </c>
      <c r="H17" s="129">
        <v>50</v>
      </c>
      <c r="I17" s="129">
        <v>50</v>
      </c>
      <c r="J17" s="129">
        <v>50</v>
      </c>
      <c r="K17" s="129">
        <v>50</v>
      </c>
      <c r="L17" s="129">
        <v>50</v>
      </c>
      <c r="M17" s="129">
        <v>60</v>
      </c>
      <c r="N17" s="129" t="s">
        <v>99</v>
      </c>
      <c r="O17" s="129">
        <v>50</v>
      </c>
      <c r="P17" s="129">
        <v>40</v>
      </c>
      <c r="Q17" s="129">
        <v>1000</v>
      </c>
      <c r="R17" s="129">
        <v>90</v>
      </c>
      <c r="S17" s="129">
        <v>50</v>
      </c>
      <c r="T17" s="129">
        <v>50</v>
      </c>
      <c r="U17" s="129">
        <v>5</v>
      </c>
      <c r="V17" s="129">
        <v>1000</v>
      </c>
      <c r="W17" s="129">
        <v>500</v>
      </c>
      <c r="X17" s="129">
        <v>5</v>
      </c>
      <c r="Y17" s="130">
        <v>200</v>
      </c>
      <c r="Z17" s="130" t="s">
        <v>99</v>
      </c>
      <c r="AA17" s="131"/>
      <c r="AB17" s="131"/>
      <c r="AC17" s="79"/>
      <c r="AD17" s="79"/>
      <c r="AE17" s="64"/>
    </row>
    <row r="18" spans="1:31" ht="15.75" customHeight="1">
      <c r="A18" s="132" t="s">
        <v>120</v>
      </c>
      <c r="B18" s="147">
        <f>'Currency Conversions'!B9</f>
        <v>1.3333333333333334E-4</v>
      </c>
      <c r="C18" s="147">
        <f>'Currency Conversions'!C9</f>
        <v>1.3333333333333334E-4</v>
      </c>
      <c r="D18" s="147">
        <f>'Currency Conversions'!D9</f>
        <v>1E-4</v>
      </c>
      <c r="E18" s="148">
        <f>'Currency Conversions'!E9</f>
        <v>4.0000000000000002E-4</v>
      </c>
      <c r="F18" s="149" t="s">
        <v>99</v>
      </c>
      <c r="G18" s="149" t="s">
        <v>99</v>
      </c>
      <c r="H18" s="135">
        <f>'Currency Conversions'!H9</f>
        <v>0.1</v>
      </c>
      <c r="I18" s="135">
        <f>'Currency Conversions'!I9</f>
        <v>0.13333333333333333</v>
      </c>
      <c r="J18" s="135">
        <f>'Currency Conversions'!J9</f>
        <v>0.13333333333333333</v>
      </c>
      <c r="K18" s="135">
        <f>'Currency Conversions'!K9</f>
        <v>0.13333333333333333</v>
      </c>
      <c r="L18" s="135">
        <f>'Currency Conversions'!L9</f>
        <v>0.04</v>
      </c>
      <c r="M18" s="135">
        <f>'Currency Conversions'!M9</f>
        <v>0.04</v>
      </c>
      <c r="N18" s="135" t="s">
        <v>99</v>
      </c>
      <c r="O18" s="135">
        <f>'Currency Conversions'!O9</f>
        <v>0.1</v>
      </c>
      <c r="P18" s="135">
        <f>'Currency Conversions'!P9</f>
        <v>0.1</v>
      </c>
      <c r="Q18" s="135">
        <f>'Currency Conversions'!Q9</f>
        <v>1E-3</v>
      </c>
      <c r="R18" s="135">
        <f>'Currency Conversions'!R9</f>
        <v>0.04</v>
      </c>
      <c r="S18" s="135">
        <f>'Currency Conversions'!S9</f>
        <v>0.04</v>
      </c>
      <c r="T18" s="135">
        <f>'Currency Conversions'!T9</f>
        <v>0.1</v>
      </c>
      <c r="U18" s="135">
        <f>'Currency Conversions'!U9</f>
        <v>0.1</v>
      </c>
      <c r="V18" s="135">
        <f>'Currency Conversions'!V9</f>
        <v>1E-3</v>
      </c>
      <c r="W18" s="135">
        <f>'Currency Conversions'!W9</f>
        <v>1E-3</v>
      </c>
      <c r="X18" s="135">
        <f>'Currency Conversions'!X9</f>
        <v>1</v>
      </c>
      <c r="Y18" s="136">
        <f>'Currency Conversions'!Y9</f>
        <v>0.01</v>
      </c>
      <c r="Z18" s="136" t="s">
        <v>99</v>
      </c>
      <c r="AA18" s="136"/>
      <c r="AB18" s="136"/>
      <c r="AC18" s="137"/>
      <c r="AD18" s="137"/>
      <c r="AE18" s="138"/>
    </row>
    <row r="19" spans="1:31" ht="15.75" customHeight="1">
      <c r="A19" s="139" t="s">
        <v>122</v>
      </c>
      <c r="B19" s="140">
        <f t="shared" ref="B19:G19" si="2">IF(B17="N/A",0,B17*B18)</f>
        <v>2.666666666666667</v>
      </c>
      <c r="C19" s="140">
        <f t="shared" si="2"/>
        <v>1.6666666666666667</v>
      </c>
      <c r="D19" s="140">
        <f t="shared" si="2"/>
        <v>1</v>
      </c>
      <c r="E19" s="140">
        <f t="shared" si="2"/>
        <v>4</v>
      </c>
      <c r="F19" s="140">
        <f t="shared" si="2"/>
        <v>0</v>
      </c>
      <c r="G19" s="140">
        <f t="shared" si="2"/>
        <v>0</v>
      </c>
      <c r="H19" s="141">
        <f t="shared" ref="H19:M19" si="3">H17*H18</f>
        <v>5</v>
      </c>
      <c r="I19" s="141">
        <f t="shared" si="3"/>
        <v>6.666666666666667</v>
      </c>
      <c r="J19" s="141">
        <f t="shared" si="3"/>
        <v>6.666666666666667</v>
      </c>
      <c r="K19" s="141">
        <f t="shared" si="3"/>
        <v>6.666666666666667</v>
      </c>
      <c r="L19" s="141">
        <f t="shared" si="3"/>
        <v>2</v>
      </c>
      <c r="M19" s="141">
        <f t="shared" si="3"/>
        <v>2.4</v>
      </c>
      <c r="N19" s="141">
        <f>IF(N17="N/A",0,N17*N18)</f>
        <v>0</v>
      </c>
      <c r="O19" s="141">
        <f t="shared" ref="O19:Y19" si="4">O17*O18</f>
        <v>5</v>
      </c>
      <c r="P19" s="141">
        <f t="shared" si="4"/>
        <v>4</v>
      </c>
      <c r="Q19" s="141">
        <f t="shared" si="4"/>
        <v>1</v>
      </c>
      <c r="R19" s="141">
        <f t="shared" si="4"/>
        <v>3.6</v>
      </c>
      <c r="S19" s="141">
        <f t="shared" si="4"/>
        <v>2</v>
      </c>
      <c r="T19" s="141">
        <f t="shared" si="4"/>
        <v>5</v>
      </c>
      <c r="U19" s="141">
        <f t="shared" si="4"/>
        <v>0.5</v>
      </c>
      <c r="V19" s="141">
        <f t="shared" si="4"/>
        <v>1</v>
      </c>
      <c r="W19" s="141">
        <f t="shared" si="4"/>
        <v>0.5</v>
      </c>
      <c r="X19" s="141">
        <f t="shared" si="4"/>
        <v>5</v>
      </c>
      <c r="Y19" s="142">
        <f t="shared" si="4"/>
        <v>2</v>
      </c>
      <c r="Z19" s="142" t="s">
        <v>99</v>
      </c>
      <c r="AA19" s="142"/>
      <c r="AB19" s="142"/>
      <c r="AC19" s="143"/>
      <c r="AD19" s="143"/>
      <c r="AE19" s="144"/>
    </row>
    <row r="20" spans="1:31" ht="15.75" customHeight="1">
      <c r="A20" s="127"/>
      <c r="B20" s="128"/>
      <c r="C20" s="128"/>
      <c r="D20" s="128"/>
      <c r="E20" s="130"/>
      <c r="F20" s="128"/>
      <c r="G20" s="128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 t="s">
        <v>102</v>
      </c>
      <c r="Y20" s="130"/>
      <c r="Z20" s="130"/>
      <c r="AA20" s="130"/>
      <c r="AB20" s="130"/>
      <c r="AC20" s="79"/>
      <c r="AD20" s="79"/>
      <c r="AE20" s="64"/>
    </row>
    <row r="21" spans="1:31" ht="15.75" customHeight="1">
      <c r="A21" s="127" t="s">
        <v>123</v>
      </c>
      <c r="B21" s="128" t="s">
        <v>99</v>
      </c>
      <c r="C21" s="128" t="s">
        <v>99</v>
      </c>
      <c r="D21" s="128" t="s">
        <v>99</v>
      </c>
      <c r="E21" s="130">
        <v>1</v>
      </c>
      <c r="F21" s="128" t="s">
        <v>99</v>
      </c>
      <c r="G21" s="128" t="s">
        <v>99</v>
      </c>
      <c r="H21" s="129" t="s">
        <v>99</v>
      </c>
      <c r="I21" s="129" t="s">
        <v>99</v>
      </c>
      <c r="J21" s="129" t="s">
        <v>99</v>
      </c>
      <c r="K21" s="129" t="s">
        <v>99</v>
      </c>
      <c r="L21" s="129" t="s">
        <v>99</v>
      </c>
      <c r="M21" s="129" t="s">
        <v>99</v>
      </c>
      <c r="N21" s="129" t="s">
        <v>99</v>
      </c>
      <c r="O21" s="129">
        <v>200</v>
      </c>
      <c r="P21" s="129" t="s">
        <v>99</v>
      </c>
      <c r="Q21" s="129" t="s">
        <v>99</v>
      </c>
      <c r="R21" s="129" t="s">
        <v>99</v>
      </c>
      <c r="S21" s="129" t="s">
        <v>99</v>
      </c>
      <c r="T21" s="129">
        <v>2000</v>
      </c>
      <c r="U21" s="129">
        <v>1000</v>
      </c>
      <c r="V21" s="129" t="s">
        <v>99</v>
      </c>
      <c r="W21" s="129" t="s">
        <v>99</v>
      </c>
      <c r="X21" s="129">
        <v>4</v>
      </c>
      <c r="Y21" s="130">
        <v>1000</v>
      </c>
      <c r="Z21" s="130" t="s">
        <v>99</v>
      </c>
      <c r="AA21" s="131"/>
      <c r="AB21" s="131"/>
      <c r="AC21" s="79"/>
      <c r="AD21" s="79"/>
      <c r="AE21" s="64"/>
    </row>
    <row r="22" spans="1:31" ht="15.75" customHeight="1">
      <c r="A22" s="132" t="s">
        <v>120</v>
      </c>
      <c r="B22" s="149" t="s">
        <v>99</v>
      </c>
      <c r="C22" s="149" t="s">
        <v>99</v>
      </c>
      <c r="D22" s="149" t="s">
        <v>99</v>
      </c>
      <c r="E22" s="136">
        <f>'Currency Conversions'!E15</f>
        <v>1</v>
      </c>
      <c r="F22" s="149" t="s">
        <v>99</v>
      </c>
      <c r="G22" s="149" t="s">
        <v>99</v>
      </c>
      <c r="H22" s="134" t="s">
        <v>99</v>
      </c>
      <c r="I22" s="134" t="s">
        <v>99</v>
      </c>
      <c r="J22" s="134" t="s">
        <v>99</v>
      </c>
      <c r="K22" s="134" t="s">
        <v>99</v>
      </c>
      <c r="L22" s="134" t="s">
        <v>99</v>
      </c>
      <c r="M22" s="134" t="s">
        <v>99</v>
      </c>
      <c r="N22" s="134" t="s">
        <v>99</v>
      </c>
      <c r="O22" s="135">
        <f>'Currency Conversions'!O15</f>
        <v>3.0000000000000001E-3</v>
      </c>
      <c r="P22" s="134" t="s">
        <v>99</v>
      </c>
      <c r="Q22" s="134" t="s">
        <v>99</v>
      </c>
      <c r="R22" s="134" t="s">
        <v>99</v>
      </c>
      <c r="S22" s="134" t="s">
        <v>99</v>
      </c>
      <c r="T22" s="150">
        <f>'Currency Conversions'!T15</f>
        <v>0.01</v>
      </c>
      <c r="U22" s="150">
        <f>'Currency Conversions'!U15</f>
        <v>1.3095238095238096E-2</v>
      </c>
      <c r="V22" s="134" t="s">
        <v>99</v>
      </c>
      <c r="W22" s="134" t="s">
        <v>99</v>
      </c>
      <c r="X22" s="135">
        <f>'Currency Conversions'!X15</f>
        <v>5</v>
      </c>
      <c r="Y22" s="151" t="s">
        <v>99</v>
      </c>
      <c r="Z22" s="151" t="s">
        <v>99</v>
      </c>
      <c r="AA22" s="151"/>
      <c r="AB22" s="151"/>
      <c r="AC22" s="74"/>
      <c r="AD22" s="74"/>
      <c r="AE22" s="138"/>
    </row>
    <row r="23" spans="1:31" ht="15.75" customHeight="1">
      <c r="A23" s="139" t="s">
        <v>125</v>
      </c>
      <c r="B23" s="140">
        <f t="shared" ref="B23:X23" si="5">IF(B21="N/A",0,B21*B22)</f>
        <v>0</v>
      </c>
      <c r="C23" s="140">
        <f t="shared" si="5"/>
        <v>0</v>
      </c>
      <c r="D23" s="140">
        <f t="shared" si="5"/>
        <v>0</v>
      </c>
      <c r="E23" s="140">
        <f t="shared" si="5"/>
        <v>1</v>
      </c>
      <c r="F23" s="140">
        <f t="shared" si="5"/>
        <v>0</v>
      </c>
      <c r="G23" s="140">
        <f t="shared" si="5"/>
        <v>0</v>
      </c>
      <c r="H23" s="141">
        <f t="shared" si="5"/>
        <v>0</v>
      </c>
      <c r="I23" s="141">
        <f t="shared" si="5"/>
        <v>0</v>
      </c>
      <c r="J23" s="141">
        <f t="shared" si="5"/>
        <v>0</v>
      </c>
      <c r="K23" s="141">
        <f t="shared" si="5"/>
        <v>0</v>
      </c>
      <c r="L23" s="141">
        <f t="shared" si="5"/>
        <v>0</v>
      </c>
      <c r="M23" s="141">
        <f t="shared" si="5"/>
        <v>0</v>
      </c>
      <c r="N23" s="141">
        <f t="shared" si="5"/>
        <v>0</v>
      </c>
      <c r="O23" s="141">
        <f t="shared" si="5"/>
        <v>0.6</v>
      </c>
      <c r="P23" s="141">
        <f t="shared" si="5"/>
        <v>0</v>
      </c>
      <c r="Q23" s="141">
        <f t="shared" si="5"/>
        <v>0</v>
      </c>
      <c r="R23" s="141">
        <f t="shared" si="5"/>
        <v>0</v>
      </c>
      <c r="S23" s="141">
        <f t="shared" si="5"/>
        <v>0</v>
      </c>
      <c r="T23" s="141">
        <f t="shared" si="5"/>
        <v>20</v>
      </c>
      <c r="U23" s="141">
        <f t="shared" si="5"/>
        <v>13.095238095238095</v>
      </c>
      <c r="V23" s="141">
        <f t="shared" si="5"/>
        <v>0</v>
      </c>
      <c r="W23" s="141">
        <f t="shared" si="5"/>
        <v>0</v>
      </c>
      <c r="X23" s="141">
        <f t="shared" si="5"/>
        <v>20</v>
      </c>
      <c r="Y23" s="142">
        <v>0</v>
      </c>
      <c r="Z23" s="142" t="s">
        <v>99</v>
      </c>
      <c r="AA23" s="142"/>
      <c r="AB23" s="142"/>
      <c r="AC23" s="143"/>
      <c r="AD23" s="143"/>
      <c r="AE23" s="144"/>
    </row>
    <row r="24" spans="1:31" ht="15.75" customHeight="1">
      <c r="A24" s="127"/>
      <c r="B24" s="128"/>
      <c r="C24" s="128"/>
      <c r="D24" s="128"/>
      <c r="E24" s="130"/>
      <c r="F24" s="128"/>
      <c r="G24" s="1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 t="s">
        <v>112</v>
      </c>
      <c r="Y24" s="130"/>
      <c r="Z24" s="130"/>
      <c r="AA24" s="130"/>
      <c r="AB24" s="130"/>
      <c r="AC24" s="79"/>
      <c r="AD24" s="79"/>
      <c r="AE24" s="64"/>
    </row>
    <row r="25" spans="1:31" ht="15.75" customHeight="1">
      <c r="A25" s="127" t="s">
        <v>132</v>
      </c>
      <c r="B25" s="128" t="s">
        <v>99</v>
      </c>
      <c r="C25" s="128" t="s">
        <v>99</v>
      </c>
      <c r="D25" s="128" t="s">
        <v>99</v>
      </c>
      <c r="E25" s="130">
        <v>1</v>
      </c>
      <c r="F25" s="128" t="s">
        <v>99</v>
      </c>
      <c r="G25" s="128">
        <v>1</v>
      </c>
      <c r="H25" s="129" t="s">
        <v>99</v>
      </c>
      <c r="I25" s="129" t="s">
        <v>99</v>
      </c>
      <c r="J25" s="129" t="s">
        <v>99</v>
      </c>
      <c r="K25" s="129" t="s">
        <v>99</v>
      </c>
      <c r="L25" s="129" t="s">
        <v>99</v>
      </c>
      <c r="M25" s="129" t="s">
        <v>99</v>
      </c>
      <c r="N25" s="129">
        <v>1</v>
      </c>
      <c r="O25" s="129" t="s">
        <v>99</v>
      </c>
      <c r="P25" s="129">
        <v>800</v>
      </c>
      <c r="Q25" s="129" t="s">
        <v>99</v>
      </c>
      <c r="R25" s="129" t="s">
        <v>99</v>
      </c>
      <c r="S25" s="129" t="s">
        <v>99</v>
      </c>
      <c r="T25" s="129" t="s">
        <v>99</v>
      </c>
      <c r="U25" s="129" t="s">
        <v>99</v>
      </c>
      <c r="V25" s="129" t="s">
        <v>99</v>
      </c>
      <c r="W25" s="129" t="s">
        <v>99</v>
      </c>
      <c r="X25" s="152">
        <v>5000</v>
      </c>
      <c r="Y25" s="130" t="s">
        <v>99</v>
      </c>
      <c r="Z25" s="130" t="s">
        <v>99</v>
      </c>
      <c r="AA25" s="131"/>
      <c r="AB25" s="131"/>
      <c r="AC25" s="79"/>
      <c r="AD25" s="79"/>
      <c r="AE25" s="64"/>
    </row>
    <row r="26" spans="1:31" ht="15.75" customHeight="1">
      <c r="A26" s="132" t="s">
        <v>120</v>
      </c>
      <c r="B26" s="149" t="s">
        <v>99</v>
      </c>
      <c r="C26" s="149" t="s">
        <v>99</v>
      </c>
      <c r="D26" s="149" t="s">
        <v>99</v>
      </c>
      <c r="E26" s="136">
        <f>'Currency Conversions'!E71</f>
        <v>0.3</v>
      </c>
      <c r="F26" s="149" t="s">
        <v>99</v>
      </c>
      <c r="G26" s="149">
        <v>4.99</v>
      </c>
      <c r="H26" s="134" t="s">
        <v>99</v>
      </c>
      <c r="I26" s="134" t="s">
        <v>99</v>
      </c>
      <c r="J26" s="134" t="s">
        <v>99</v>
      </c>
      <c r="K26" s="134" t="s">
        <v>99</v>
      </c>
      <c r="L26" s="134" t="s">
        <v>99</v>
      </c>
      <c r="M26" s="134" t="s">
        <v>99</v>
      </c>
      <c r="N26" s="135">
        <f>'Currency Conversions'!N46</f>
        <v>0.6</v>
      </c>
      <c r="O26" s="134" t="s">
        <v>99</v>
      </c>
      <c r="P26" s="134" t="s">
        <v>99</v>
      </c>
      <c r="Q26" s="134" t="s">
        <v>99</v>
      </c>
      <c r="R26" s="134" t="s">
        <v>99</v>
      </c>
      <c r="S26" s="134" t="s">
        <v>99</v>
      </c>
      <c r="T26" s="134" t="s">
        <v>99</v>
      </c>
      <c r="U26" s="134" t="s">
        <v>99</v>
      </c>
      <c r="V26" s="134" t="s">
        <v>99</v>
      </c>
      <c r="W26" s="134" t="s">
        <v>99</v>
      </c>
      <c r="X26" s="153">
        <f>'Currency Conversions'!X20</f>
        <v>1.3646288209606986E-3</v>
      </c>
      <c r="Y26" s="151" t="s">
        <v>99</v>
      </c>
      <c r="Z26" s="151" t="s">
        <v>99</v>
      </c>
      <c r="AA26" s="151"/>
      <c r="AB26" s="151"/>
      <c r="AC26" s="74"/>
      <c r="AD26" s="74"/>
      <c r="AE26" s="138"/>
    </row>
    <row r="27" spans="1:31" ht="15.75" customHeight="1">
      <c r="A27" s="139" t="s">
        <v>134</v>
      </c>
      <c r="B27" s="140">
        <f t="shared" ref="B27:O27" si="6">IF(B25="N/A",0,B25*B26)</f>
        <v>0</v>
      </c>
      <c r="C27" s="140">
        <f t="shared" si="6"/>
        <v>0</v>
      </c>
      <c r="D27" s="140">
        <f t="shared" si="6"/>
        <v>0</v>
      </c>
      <c r="E27" s="140">
        <f t="shared" si="6"/>
        <v>0.3</v>
      </c>
      <c r="F27" s="140">
        <f t="shared" si="6"/>
        <v>0</v>
      </c>
      <c r="G27" s="140">
        <f t="shared" si="6"/>
        <v>4.99</v>
      </c>
      <c r="H27" s="141">
        <f t="shared" si="6"/>
        <v>0</v>
      </c>
      <c r="I27" s="141">
        <f t="shared" si="6"/>
        <v>0</v>
      </c>
      <c r="J27" s="141">
        <f t="shared" si="6"/>
        <v>0</v>
      </c>
      <c r="K27" s="141">
        <f t="shared" si="6"/>
        <v>0</v>
      </c>
      <c r="L27" s="141">
        <f t="shared" si="6"/>
        <v>0</v>
      </c>
      <c r="M27" s="141">
        <f t="shared" si="6"/>
        <v>0</v>
      </c>
      <c r="N27" s="141">
        <f t="shared" si="6"/>
        <v>0.6</v>
      </c>
      <c r="O27" s="141">
        <f t="shared" si="6"/>
        <v>0</v>
      </c>
      <c r="P27" s="141">
        <f>IF(P26="N/A",0,P25*P26)</f>
        <v>0</v>
      </c>
      <c r="Q27" s="141">
        <f t="shared" ref="Q27:Y27" si="7">IF(Q25="N/A",0,Q25*Q26)</f>
        <v>0</v>
      </c>
      <c r="R27" s="141">
        <f t="shared" si="7"/>
        <v>0</v>
      </c>
      <c r="S27" s="141">
        <f t="shared" si="7"/>
        <v>0</v>
      </c>
      <c r="T27" s="141">
        <f t="shared" si="7"/>
        <v>0</v>
      </c>
      <c r="U27" s="141">
        <f t="shared" si="7"/>
        <v>0</v>
      </c>
      <c r="V27" s="141">
        <f t="shared" si="7"/>
        <v>0</v>
      </c>
      <c r="W27" s="141">
        <f t="shared" si="7"/>
        <v>0</v>
      </c>
      <c r="X27" s="141">
        <f t="shared" si="7"/>
        <v>6.8231441048034931</v>
      </c>
      <c r="Y27" s="142">
        <f t="shared" si="7"/>
        <v>0</v>
      </c>
      <c r="Z27" s="142" t="s">
        <v>99</v>
      </c>
      <c r="AA27" s="142"/>
      <c r="AB27" s="142"/>
      <c r="AC27" s="143"/>
      <c r="AD27" s="143"/>
      <c r="AE27" s="144"/>
    </row>
    <row r="28" spans="1:31" ht="15.75" customHeight="1">
      <c r="A28" s="127"/>
      <c r="B28" s="145"/>
      <c r="C28" s="145"/>
      <c r="D28" s="145"/>
      <c r="E28" s="154"/>
      <c r="F28" s="145"/>
      <c r="G28" s="145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54"/>
      <c r="Z28" s="154"/>
      <c r="AA28" s="154"/>
      <c r="AB28" s="154"/>
      <c r="AC28" s="155"/>
      <c r="AD28" s="155"/>
      <c r="AE28" s="64"/>
    </row>
    <row r="29" spans="1:31" ht="15.75" customHeight="1">
      <c r="A29" s="127" t="s">
        <v>132</v>
      </c>
      <c r="B29" s="128" t="s">
        <v>99</v>
      </c>
      <c r="C29" s="128" t="s">
        <v>99</v>
      </c>
      <c r="D29" s="128" t="s">
        <v>99</v>
      </c>
      <c r="E29" s="128" t="s">
        <v>99</v>
      </c>
      <c r="F29" s="128" t="s">
        <v>99</v>
      </c>
      <c r="G29" s="128" t="s">
        <v>99</v>
      </c>
      <c r="H29" s="129" t="s">
        <v>99</v>
      </c>
      <c r="I29" s="129" t="s">
        <v>99</v>
      </c>
      <c r="J29" s="129" t="s">
        <v>99</v>
      </c>
      <c r="K29" s="129" t="s">
        <v>99</v>
      </c>
      <c r="L29" s="129" t="s">
        <v>99</v>
      </c>
      <c r="M29" s="129" t="s">
        <v>99</v>
      </c>
      <c r="N29" s="129" t="s">
        <v>99</v>
      </c>
      <c r="O29" s="129" t="s">
        <v>99</v>
      </c>
      <c r="P29" s="129" t="s">
        <v>99</v>
      </c>
      <c r="Q29" s="129" t="s">
        <v>99</v>
      </c>
      <c r="R29" s="129" t="s">
        <v>99</v>
      </c>
      <c r="S29" s="129" t="s">
        <v>99</v>
      </c>
      <c r="T29" s="129" t="s">
        <v>99</v>
      </c>
      <c r="U29" s="129" t="s">
        <v>99</v>
      </c>
      <c r="V29" s="129" t="s">
        <v>99</v>
      </c>
      <c r="W29" s="129" t="s">
        <v>99</v>
      </c>
      <c r="X29" s="129" t="s">
        <v>99</v>
      </c>
      <c r="Y29" s="130" t="s">
        <v>99</v>
      </c>
      <c r="Z29" s="130" t="s">
        <v>99</v>
      </c>
      <c r="AA29" s="131"/>
      <c r="AB29" s="131"/>
      <c r="AC29" s="79"/>
      <c r="AD29" s="79"/>
      <c r="AE29" s="64"/>
    </row>
    <row r="30" spans="1:31" ht="15.75" customHeight="1">
      <c r="A30" s="132" t="s">
        <v>120</v>
      </c>
      <c r="B30" s="149" t="s">
        <v>99</v>
      </c>
      <c r="C30" s="149" t="s">
        <v>99</v>
      </c>
      <c r="D30" s="149" t="s">
        <v>99</v>
      </c>
      <c r="E30" s="149" t="s">
        <v>99</v>
      </c>
      <c r="F30" s="149" t="s">
        <v>99</v>
      </c>
      <c r="G30" s="149" t="s">
        <v>99</v>
      </c>
      <c r="H30" s="134" t="s">
        <v>99</v>
      </c>
      <c r="I30" s="134" t="s">
        <v>99</v>
      </c>
      <c r="J30" s="134" t="s">
        <v>99</v>
      </c>
      <c r="K30" s="134" t="s">
        <v>99</v>
      </c>
      <c r="L30" s="134" t="s">
        <v>99</v>
      </c>
      <c r="M30" s="134" t="s">
        <v>99</v>
      </c>
      <c r="N30" s="134" t="s">
        <v>99</v>
      </c>
      <c r="O30" s="134" t="s">
        <v>99</v>
      </c>
      <c r="P30" s="134" t="s">
        <v>99</v>
      </c>
      <c r="Q30" s="134" t="s">
        <v>99</v>
      </c>
      <c r="R30" s="134" t="s">
        <v>99</v>
      </c>
      <c r="S30" s="134" t="s">
        <v>99</v>
      </c>
      <c r="T30" s="134" t="s">
        <v>99</v>
      </c>
      <c r="U30" s="134" t="s">
        <v>99</v>
      </c>
      <c r="V30" s="134" t="s">
        <v>99</v>
      </c>
      <c r="W30" s="134" t="s">
        <v>99</v>
      </c>
      <c r="X30" s="134" t="s">
        <v>99</v>
      </c>
      <c r="Y30" s="151" t="s">
        <v>99</v>
      </c>
      <c r="Z30" s="151" t="s">
        <v>99</v>
      </c>
      <c r="AA30" s="151"/>
      <c r="AB30" s="151"/>
      <c r="AC30" s="74"/>
      <c r="AD30" s="74"/>
      <c r="AE30" s="138"/>
    </row>
    <row r="31" spans="1:31" ht="15.75" customHeight="1">
      <c r="A31" s="139" t="s">
        <v>134</v>
      </c>
      <c r="B31" s="140">
        <f t="shared" ref="B31:Y31" si="8">IF(B29="N/A",0,B29*B30)</f>
        <v>0</v>
      </c>
      <c r="C31" s="140">
        <f t="shared" si="8"/>
        <v>0</v>
      </c>
      <c r="D31" s="140">
        <f t="shared" si="8"/>
        <v>0</v>
      </c>
      <c r="E31" s="140">
        <f t="shared" si="8"/>
        <v>0</v>
      </c>
      <c r="F31" s="140">
        <f t="shared" si="8"/>
        <v>0</v>
      </c>
      <c r="G31" s="140">
        <f t="shared" si="8"/>
        <v>0</v>
      </c>
      <c r="H31" s="141">
        <f t="shared" si="8"/>
        <v>0</v>
      </c>
      <c r="I31" s="141">
        <f t="shared" si="8"/>
        <v>0</v>
      </c>
      <c r="J31" s="141">
        <f t="shared" si="8"/>
        <v>0</v>
      </c>
      <c r="K31" s="141">
        <f t="shared" si="8"/>
        <v>0</v>
      </c>
      <c r="L31" s="141">
        <f t="shared" si="8"/>
        <v>0</v>
      </c>
      <c r="M31" s="141">
        <f t="shared" si="8"/>
        <v>0</v>
      </c>
      <c r="N31" s="141">
        <f t="shared" si="8"/>
        <v>0</v>
      </c>
      <c r="O31" s="141">
        <f t="shared" si="8"/>
        <v>0</v>
      </c>
      <c r="P31" s="141">
        <f t="shared" si="8"/>
        <v>0</v>
      </c>
      <c r="Q31" s="141">
        <f t="shared" si="8"/>
        <v>0</v>
      </c>
      <c r="R31" s="141">
        <f t="shared" si="8"/>
        <v>0</v>
      </c>
      <c r="S31" s="141">
        <f t="shared" si="8"/>
        <v>0</v>
      </c>
      <c r="T31" s="141">
        <f t="shared" si="8"/>
        <v>0</v>
      </c>
      <c r="U31" s="141">
        <f t="shared" si="8"/>
        <v>0</v>
      </c>
      <c r="V31" s="141">
        <f t="shared" si="8"/>
        <v>0</v>
      </c>
      <c r="W31" s="141">
        <f t="shared" si="8"/>
        <v>0</v>
      </c>
      <c r="X31" s="141">
        <f t="shared" si="8"/>
        <v>0</v>
      </c>
      <c r="Y31" s="142">
        <f t="shared" si="8"/>
        <v>0</v>
      </c>
      <c r="Z31" s="142" t="s">
        <v>99</v>
      </c>
      <c r="AA31" s="142"/>
      <c r="AB31" s="142"/>
      <c r="AC31" s="143"/>
      <c r="AD31" s="143"/>
      <c r="AE31" s="144"/>
    </row>
    <row r="32" spans="1:31" ht="15.75" customHeight="1">
      <c r="A32" s="127"/>
      <c r="B32" s="145"/>
      <c r="C32" s="145"/>
      <c r="D32" s="145"/>
      <c r="E32" s="154"/>
      <c r="F32" s="145"/>
      <c r="G32" s="145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54"/>
      <c r="Z32" s="154"/>
      <c r="AA32" s="154"/>
      <c r="AB32" s="154"/>
      <c r="AC32" s="155"/>
      <c r="AD32" s="155"/>
      <c r="AE32" s="64"/>
    </row>
    <row r="33" spans="1:31" ht="15.75" customHeight="1">
      <c r="A33" s="156" t="s">
        <v>136</v>
      </c>
      <c r="B33" s="157">
        <f t="shared" ref="B33:AB33" si="9">SUM(B15,B19,B23,B27,B31)</f>
        <v>2.666666666666667</v>
      </c>
      <c r="C33" s="157">
        <f t="shared" si="9"/>
        <v>1.6666666666666667</v>
      </c>
      <c r="D33" s="157">
        <f t="shared" si="9"/>
        <v>1</v>
      </c>
      <c r="E33" s="157">
        <f t="shared" si="9"/>
        <v>5.3</v>
      </c>
      <c r="F33" s="157">
        <f t="shared" si="9"/>
        <v>1.0169491525423728</v>
      </c>
      <c r="G33" s="157">
        <f t="shared" si="9"/>
        <v>9.99</v>
      </c>
      <c r="H33" s="157">
        <f t="shared" si="9"/>
        <v>6.2</v>
      </c>
      <c r="I33" s="157">
        <f t="shared" si="9"/>
        <v>7.8666666666666671</v>
      </c>
      <c r="J33" s="157">
        <f t="shared" si="9"/>
        <v>7.8666666666666671</v>
      </c>
      <c r="K33" s="157">
        <f t="shared" si="9"/>
        <v>7.8666666666666671</v>
      </c>
      <c r="L33" s="157">
        <f t="shared" si="9"/>
        <v>3</v>
      </c>
      <c r="M33" s="157">
        <f t="shared" si="9"/>
        <v>3.4</v>
      </c>
      <c r="N33" s="157">
        <f t="shared" si="9"/>
        <v>2.2000000000000002</v>
      </c>
      <c r="O33" s="157">
        <f t="shared" si="9"/>
        <v>6.8</v>
      </c>
      <c r="P33" s="157">
        <f t="shared" si="9"/>
        <v>4.9000000000000004</v>
      </c>
      <c r="Q33" s="157">
        <f t="shared" si="9"/>
        <v>1.9</v>
      </c>
      <c r="R33" s="157">
        <f t="shared" si="9"/>
        <v>8.6</v>
      </c>
      <c r="S33" s="157">
        <f t="shared" si="9"/>
        <v>7</v>
      </c>
      <c r="T33" s="157">
        <f t="shared" si="9"/>
        <v>26.2</v>
      </c>
      <c r="U33" s="157">
        <f t="shared" si="9"/>
        <v>14.157738095238095</v>
      </c>
      <c r="V33" s="157">
        <f t="shared" si="9"/>
        <v>1.9</v>
      </c>
      <c r="W33" s="157">
        <f t="shared" si="9"/>
        <v>0.9</v>
      </c>
      <c r="X33" s="157">
        <f t="shared" si="9"/>
        <v>32.223144104803495</v>
      </c>
      <c r="Y33" s="157">
        <f t="shared" si="9"/>
        <v>2.9</v>
      </c>
      <c r="Z33" s="157">
        <f t="shared" si="9"/>
        <v>1.2</v>
      </c>
      <c r="AA33" s="157">
        <f t="shared" si="9"/>
        <v>0</v>
      </c>
      <c r="AB33" s="157">
        <f t="shared" si="9"/>
        <v>0</v>
      </c>
      <c r="AC33" s="158"/>
      <c r="AD33" s="158"/>
      <c r="AE33" s="156"/>
    </row>
    <row r="34" spans="1:31" ht="15.75" customHeight="1">
      <c r="A34" s="127"/>
      <c r="B34" s="159"/>
      <c r="C34" s="159"/>
      <c r="D34" s="159"/>
      <c r="E34" s="160"/>
      <c r="F34" s="159"/>
      <c r="G34" s="159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0"/>
      <c r="Z34" s="160"/>
      <c r="AA34" s="160"/>
      <c r="AB34" s="160"/>
      <c r="AC34" s="64"/>
      <c r="AD34" s="64"/>
      <c r="AE34" s="64"/>
    </row>
    <row r="35" spans="1:31" ht="15.75" customHeight="1">
      <c r="A35" s="162" t="s">
        <v>138</v>
      </c>
      <c r="B35" s="163"/>
      <c r="C35" s="163"/>
      <c r="D35" s="163"/>
      <c r="E35" s="163"/>
      <c r="F35" s="163"/>
      <c r="G35" s="163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5"/>
      <c r="Z35" s="165"/>
      <c r="AA35" s="165"/>
      <c r="AB35" s="165"/>
      <c r="AC35" s="166"/>
      <c r="AD35" s="166"/>
      <c r="AE35" s="109"/>
    </row>
    <row r="36" spans="1:31" ht="15.75" customHeight="1">
      <c r="A36" s="110" t="s">
        <v>11</v>
      </c>
      <c r="B36" s="167" t="str">
        <f t="shared" ref="B36:F36" si="10">B10</f>
        <v>Solitaire Grand Harvest</v>
      </c>
      <c r="C36" s="167" t="str">
        <f t="shared" si="10"/>
        <v>Solitaire TriPeaks</v>
      </c>
      <c r="D36" s="167" t="str">
        <f t="shared" si="10"/>
        <v>Destination Solitaire</v>
      </c>
      <c r="E36" s="167" t="str">
        <f t="shared" si="10"/>
        <v>​​Fairway Solitaire</v>
      </c>
      <c r="F36" s="167" t="str">
        <f t="shared" si="10"/>
        <v>​​Fairway Solitaire Blast</v>
      </c>
      <c r="G36" s="167" t="s">
        <v>18</v>
      </c>
      <c r="H36" s="113" t="s">
        <v>19</v>
      </c>
      <c r="I36" s="113" t="s">
        <v>20</v>
      </c>
      <c r="J36" s="113" t="s">
        <v>21</v>
      </c>
      <c r="K36" s="113" t="s">
        <v>22</v>
      </c>
      <c r="L36" s="113" t="s">
        <v>23</v>
      </c>
      <c r="M36" s="113" t="s">
        <v>24</v>
      </c>
      <c r="N36" s="113" t="s">
        <v>25</v>
      </c>
      <c r="O36" s="113" t="s">
        <v>26</v>
      </c>
      <c r="P36" s="113" t="s">
        <v>27</v>
      </c>
      <c r="Q36" s="113" t="s">
        <v>28</v>
      </c>
      <c r="R36" s="113" t="s">
        <v>29</v>
      </c>
      <c r="S36" s="113" t="s">
        <v>30</v>
      </c>
      <c r="T36" s="113" t="s">
        <v>31</v>
      </c>
      <c r="U36" s="113" t="s">
        <v>32</v>
      </c>
      <c r="V36" s="113" t="s">
        <v>33</v>
      </c>
      <c r="W36" s="113" t="s">
        <v>34</v>
      </c>
      <c r="X36" s="113" t="str">
        <f t="shared" ref="X36:AB36" si="11">X10</f>
        <v>Dragon Ball Z</v>
      </c>
      <c r="Y36" s="114" t="str">
        <f t="shared" si="11"/>
        <v>Home Design Makeover</v>
      </c>
      <c r="Z36" s="114" t="str">
        <f t="shared" si="11"/>
        <v>Diamond Diaries Saga</v>
      </c>
      <c r="AA36" s="114" t="str">
        <f t="shared" si="11"/>
        <v>App Name</v>
      </c>
      <c r="AB36" s="114" t="str">
        <f t="shared" si="11"/>
        <v>App Name</v>
      </c>
      <c r="AC36" s="115"/>
      <c r="AD36" s="115"/>
      <c r="AE36" s="116"/>
    </row>
    <row r="37" spans="1:31" ht="15.75" customHeight="1">
      <c r="A37" s="168" t="s">
        <v>166</v>
      </c>
      <c r="B37" s="169">
        <f>24/24</f>
        <v>1</v>
      </c>
      <c r="C37" s="169">
        <v>1</v>
      </c>
      <c r="D37" s="169">
        <v>1</v>
      </c>
      <c r="E37" s="169">
        <f>24/8</f>
        <v>3</v>
      </c>
      <c r="F37" s="169">
        <f>24/24</f>
        <v>1</v>
      </c>
      <c r="G37" s="169">
        <f>24/24</f>
        <v>1</v>
      </c>
      <c r="H37" s="152">
        <v>48</v>
      </c>
      <c r="I37" s="129">
        <f t="shared" ref="I37:J37" si="12">24/24</f>
        <v>1</v>
      </c>
      <c r="J37" s="170">
        <f t="shared" si="12"/>
        <v>1</v>
      </c>
      <c r="K37" s="171">
        <f>24/48</f>
        <v>0.5</v>
      </c>
      <c r="L37" s="171">
        <f t="shared" ref="L37:M37" si="13">24/18</f>
        <v>1.3333333333333333</v>
      </c>
      <c r="M37" s="171">
        <f t="shared" si="13"/>
        <v>1.3333333333333333</v>
      </c>
      <c r="N37" s="171">
        <f>24/24</f>
        <v>1</v>
      </c>
      <c r="O37" s="129">
        <f>(24*60)/15</f>
        <v>96</v>
      </c>
      <c r="P37" s="129">
        <f t="shared" ref="P37:R37" si="14">24/24</f>
        <v>1</v>
      </c>
      <c r="Q37" s="129">
        <f t="shared" si="14"/>
        <v>1</v>
      </c>
      <c r="R37" s="129">
        <f t="shared" si="14"/>
        <v>1</v>
      </c>
      <c r="S37" s="152">
        <f>(24*60)/30</f>
        <v>48</v>
      </c>
      <c r="T37" s="129">
        <f>(24*60)/15</f>
        <v>96</v>
      </c>
      <c r="U37" s="152">
        <f>24/24</f>
        <v>1</v>
      </c>
      <c r="V37" s="152">
        <f>(24*60)/30</f>
        <v>48</v>
      </c>
      <c r="W37" s="152">
        <f>24/24</f>
        <v>1</v>
      </c>
      <c r="X37" s="152">
        <v>1</v>
      </c>
      <c r="Y37" s="172">
        <v>48</v>
      </c>
      <c r="Z37" s="172">
        <f>(24*60)/15</f>
        <v>96</v>
      </c>
      <c r="AA37" s="152">
        <v>1</v>
      </c>
      <c r="AB37" s="152">
        <v>1</v>
      </c>
      <c r="AC37" s="71"/>
      <c r="AD37" s="71"/>
      <c r="AE37" s="64"/>
    </row>
    <row r="38" spans="1:31" ht="15.75" customHeight="1">
      <c r="A38" s="168" t="s">
        <v>169</v>
      </c>
      <c r="B38" s="173">
        <f t="shared" ref="B38:AB38" si="15">IFERROR(IF(B37&lt;(24/$C$6),1,B37/24*$C$6),"N/A")</f>
        <v>1</v>
      </c>
      <c r="C38" s="173">
        <f t="shared" si="15"/>
        <v>1</v>
      </c>
      <c r="D38" s="173">
        <f t="shared" si="15"/>
        <v>1</v>
      </c>
      <c r="E38" s="173">
        <f t="shared" si="15"/>
        <v>1</v>
      </c>
      <c r="F38" s="173">
        <f t="shared" si="15"/>
        <v>1</v>
      </c>
      <c r="G38" s="173">
        <f t="shared" si="15"/>
        <v>1</v>
      </c>
      <c r="H38" s="173">
        <f t="shared" si="15"/>
        <v>8</v>
      </c>
      <c r="I38" s="173">
        <f t="shared" si="15"/>
        <v>1</v>
      </c>
      <c r="J38" s="173">
        <f t="shared" si="15"/>
        <v>1</v>
      </c>
      <c r="K38" s="173">
        <f t="shared" si="15"/>
        <v>1</v>
      </c>
      <c r="L38" s="173">
        <f t="shared" si="15"/>
        <v>1</v>
      </c>
      <c r="M38" s="173">
        <f t="shared" si="15"/>
        <v>1</v>
      </c>
      <c r="N38" s="173">
        <f t="shared" si="15"/>
        <v>1</v>
      </c>
      <c r="O38" s="173">
        <f t="shared" si="15"/>
        <v>16</v>
      </c>
      <c r="P38" s="173">
        <f t="shared" si="15"/>
        <v>1</v>
      </c>
      <c r="Q38" s="173">
        <f t="shared" si="15"/>
        <v>1</v>
      </c>
      <c r="R38" s="173">
        <f t="shared" si="15"/>
        <v>1</v>
      </c>
      <c r="S38" s="173">
        <f t="shared" si="15"/>
        <v>8</v>
      </c>
      <c r="T38" s="173">
        <f t="shared" si="15"/>
        <v>16</v>
      </c>
      <c r="U38" s="173">
        <f t="shared" si="15"/>
        <v>1</v>
      </c>
      <c r="V38" s="173">
        <f t="shared" si="15"/>
        <v>8</v>
      </c>
      <c r="W38" s="173">
        <f t="shared" si="15"/>
        <v>1</v>
      </c>
      <c r="X38" s="173">
        <f t="shared" si="15"/>
        <v>1</v>
      </c>
      <c r="Y38" s="173">
        <f t="shared" si="15"/>
        <v>8</v>
      </c>
      <c r="Z38" s="173">
        <f t="shared" si="15"/>
        <v>16</v>
      </c>
      <c r="AA38" s="173">
        <f t="shared" si="15"/>
        <v>1</v>
      </c>
      <c r="AB38" s="173">
        <f t="shared" si="15"/>
        <v>1</v>
      </c>
      <c r="AC38" s="174"/>
      <c r="AD38" s="174"/>
      <c r="AE38" s="64"/>
    </row>
    <row r="39" spans="1:31" ht="15.75" customHeight="1">
      <c r="A39" s="132" t="s">
        <v>189</v>
      </c>
      <c r="B39" s="133">
        <f>IFERROR(AVERAGE('Retention Bonus Collections'!B7:B11),"N/A")</f>
        <v>0.26666666666666666</v>
      </c>
      <c r="C39" s="133">
        <f>IFERROR(AVERAGE('Retention Bonus Collections'!C7:C11),"N/A")</f>
        <v>0.30066666666666669</v>
      </c>
      <c r="D39" s="133">
        <f>IFERROR(AVERAGE('Retention Bonus Collections'!D7:D11),"N/A")</f>
        <v>0.1</v>
      </c>
      <c r="E39" s="133">
        <f>IFERROR(AVERAGE('Retention Bonus Collections'!E7:E11),"N/A")</f>
        <v>0.33600000000000002</v>
      </c>
      <c r="F39" s="133">
        <f>IFERROR(AVERAGE('Retention Bonus Collections'!F7:F11),"N/A")</f>
        <v>0.73220338983050848</v>
      </c>
      <c r="G39" s="133">
        <f>IFERROR(AVERAGE('Retention Bonus Collections'!G7:G11),"N/A")</f>
        <v>7.8E-2</v>
      </c>
      <c r="H39" s="133">
        <f>IFERROR(AVERAGE('Retention Bonus Collections'!H7:H11),"N/A")</f>
        <v>0.24000000000000005</v>
      </c>
      <c r="I39" s="133">
        <f>IFERROR(AVERAGE('Retention Bonus Collections'!I7:I11),"N/A")</f>
        <v>1.0133333333333332</v>
      </c>
      <c r="J39" s="133">
        <f>IFERROR(AVERAGE('Retention Bonus Collections'!J7:J11),"N/A")</f>
        <v>1.1822222222222223</v>
      </c>
      <c r="K39" s="133">
        <f>IFERROR(AVERAGE('Retention Bonus Collections'!K7:K11),"N/A")</f>
        <v>1.9733333333333332</v>
      </c>
      <c r="L39" s="133">
        <f>IFERROR(AVERAGE('Retention Bonus Collections'!L7:L11),"N/A")</f>
        <v>0.54666666666666663</v>
      </c>
      <c r="M39" s="133">
        <f>IFERROR(AVERAGE('Retention Bonus Collections'!M7:M11),"N/A")</f>
        <v>0.30666666666666664</v>
      </c>
      <c r="N39" s="133">
        <f>IFERROR(AVERAGE('Retention Bonus Collections'!N7:N11),"N/A")</f>
        <v>0.68666666666666676</v>
      </c>
      <c r="O39" s="133">
        <f>IFERROR(AVERAGE('Retention Bonus Collections'!O7:O11),"N/A")</f>
        <v>0.24000000000000005</v>
      </c>
      <c r="P39" s="133">
        <f>IFERROR(AVERAGE('Retention Bonus Collections'!P7:P11),"N/A")</f>
        <v>0.42000000000000004</v>
      </c>
      <c r="Q39" s="133">
        <f>IFERROR(AVERAGE('Retention Bonus Collections'!Q7:Q11),"N/A")</f>
        <v>1.7133333333333334</v>
      </c>
      <c r="R39" s="133">
        <f>IFERROR(AVERAGE('Retention Bonus Collections'!R7:R11),"N/A")</f>
        <v>0.64</v>
      </c>
      <c r="S39" s="133">
        <f>IFERROR(AVERAGE('Retention Bonus Collections'!S7:S11),"N/A")</f>
        <v>1</v>
      </c>
      <c r="T39" s="133">
        <f>IFERROR(AVERAGE('Retention Bonus Collections'!T7:T11),"N/A")</f>
        <v>0.24000000000000005</v>
      </c>
      <c r="U39" s="133">
        <f>IFERROR(AVERAGE('Retention Bonus Collections'!U7:U11),"N/A")</f>
        <v>2.2850401002506269</v>
      </c>
      <c r="V39" s="133">
        <f>IFERROR(AVERAGE('Retention Bonus Collections'!V7:V11),"N/A")</f>
        <v>0.45999999999999996</v>
      </c>
      <c r="W39" s="133">
        <f>IFERROR(AVERAGE('Retention Bonus Collections'!W7:W11),"N/A")</f>
        <v>0.23666666666666666</v>
      </c>
      <c r="X39" s="133">
        <f>IFERROR(AVERAGE('Retention Bonus Collections'!X7:X11),"N/A")</f>
        <v>8.0399999999999991</v>
      </c>
      <c r="Y39" s="133">
        <f>IFERROR(AVERAGE('Retention Bonus Collections'!Y7:Y11),"N/A")</f>
        <v>0.18</v>
      </c>
      <c r="Z39" s="133">
        <f>IFERROR(AVERAGE('Retention Bonus Collections'!Z7:Z11),"N/A")</f>
        <v>0.24</v>
      </c>
      <c r="AA39" s="133" t="str">
        <f>IFERROR(AVERAGE('Retention Bonus Collections'!AA7:AA11),"N/A")</f>
        <v>N/A</v>
      </c>
      <c r="AB39" s="133" t="str">
        <f>IFERROR(AVERAGE('Retention Bonus Collections'!AB7:AB11),"N/A")</f>
        <v>N/A</v>
      </c>
      <c r="AC39" s="137"/>
      <c r="AD39" s="137"/>
      <c r="AE39" s="138"/>
    </row>
    <row r="40" spans="1:31" ht="15.75" customHeight="1">
      <c r="A40" s="139" t="s">
        <v>206</v>
      </c>
      <c r="B40" s="140">
        <f t="shared" ref="B40:AB40" si="16">IFERROR(B38*B39,0)</f>
        <v>0.26666666666666666</v>
      </c>
      <c r="C40" s="140">
        <f t="shared" si="16"/>
        <v>0.30066666666666669</v>
      </c>
      <c r="D40" s="140">
        <f t="shared" si="16"/>
        <v>0.1</v>
      </c>
      <c r="E40" s="140">
        <f t="shared" si="16"/>
        <v>0.33600000000000002</v>
      </c>
      <c r="F40" s="140">
        <f t="shared" si="16"/>
        <v>0.73220338983050848</v>
      </c>
      <c r="G40" s="140">
        <f t="shared" si="16"/>
        <v>7.8E-2</v>
      </c>
      <c r="H40" s="141">
        <f t="shared" si="16"/>
        <v>1.9200000000000004</v>
      </c>
      <c r="I40" s="141">
        <f t="shared" si="16"/>
        <v>1.0133333333333332</v>
      </c>
      <c r="J40" s="141">
        <f t="shared" si="16"/>
        <v>1.1822222222222223</v>
      </c>
      <c r="K40" s="141">
        <f t="shared" si="16"/>
        <v>1.9733333333333332</v>
      </c>
      <c r="L40" s="141">
        <f t="shared" si="16"/>
        <v>0.54666666666666663</v>
      </c>
      <c r="M40" s="141">
        <f t="shared" si="16"/>
        <v>0.30666666666666664</v>
      </c>
      <c r="N40" s="141">
        <f t="shared" si="16"/>
        <v>0.68666666666666676</v>
      </c>
      <c r="O40" s="141">
        <f t="shared" si="16"/>
        <v>3.8400000000000007</v>
      </c>
      <c r="P40" s="141">
        <f t="shared" si="16"/>
        <v>0.42000000000000004</v>
      </c>
      <c r="Q40" s="141">
        <f t="shared" si="16"/>
        <v>1.7133333333333334</v>
      </c>
      <c r="R40" s="141">
        <f t="shared" si="16"/>
        <v>0.64</v>
      </c>
      <c r="S40" s="141">
        <f t="shared" si="16"/>
        <v>8</v>
      </c>
      <c r="T40" s="141">
        <f t="shared" si="16"/>
        <v>3.8400000000000007</v>
      </c>
      <c r="U40" s="141">
        <f t="shared" si="16"/>
        <v>2.2850401002506269</v>
      </c>
      <c r="V40" s="141">
        <f t="shared" si="16"/>
        <v>3.6799999999999997</v>
      </c>
      <c r="W40" s="141">
        <f t="shared" si="16"/>
        <v>0.23666666666666666</v>
      </c>
      <c r="X40" s="141">
        <f t="shared" si="16"/>
        <v>8.0399999999999991</v>
      </c>
      <c r="Y40" s="142">
        <f t="shared" si="16"/>
        <v>1.44</v>
      </c>
      <c r="Z40" s="142">
        <f t="shared" si="16"/>
        <v>3.84</v>
      </c>
      <c r="AA40" s="141">
        <f t="shared" si="16"/>
        <v>0</v>
      </c>
      <c r="AB40" s="141">
        <f t="shared" si="16"/>
        <v>0</v>
      </c>
      <c r="AC40" s="143"/>
      <c r="AD40" s="143"/>
      <c r="AE40" s="144"/>
    </row>
    <row r="41" spans="1:31" ht="15.75" customHeight="1">
      <c r="A41" s="127"/>
      <c r="B41" s="128"/>
      <c r="C41" s="128"/>
      <c r="D41" s="128"/>
      <c r="E41" s="130"/>
      <c r="F41" s="128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30"/>
      <c r="Z41" s="130"/>
      <c r="AA41" s="130"/>
      <c r="AB41" s="130"/>
      <c r="AC41" s="79"/>
      <c r="AD41" s="79"/>
      <c r="AE41" s="64"/>
    </row>
    <row r="42" spans="1:31" ht="15.75" customHeight="1">
      <c r="A42" s="168" t="s">
        <v>207</v>
      </c>
      <c r="B42" s="169">
        <f>24/1</f>
        <v>24</v>
      </c>
      <c r="C42" s="169">
        <f>24/24</f>
        <v>1</v>
      </c>
      <c r="D42" s="169">
        <f>24/1</f>
        <v>24</v>
      </c>
      <c r="E42" s="172">
        <f>24/4</f>
        <v>6</v>
      </c>
      <c r="F42" s="169">
        <f>(24*60)/30</f>
        <v>48</v>
      </c>
      <c r="G42" s="169">
        <v>12</v>
      </c>
      <c r="H42" s="152" t="s">
        <v>99</v>
      </c>
      <c r="I42" s="152">
        <f>(24*60)/30</f>
        <v>48</v>
      </c>
      <c r="J42" s="129">
        <f>24/24</f>
        <v>1</v>
      </c>
      <c r="K42" s="129">
        <v>1</v>
      </c>
      <c r="L42" s="129">
        <f t="shared" ref="L42:N42" si="17">(24*60)/30</f>
        <v>48</v>
      </c>
      <c r="M42" s="129">
        <f t="shared" si="17"/>
        <v>48</v>
      </c>
      <c r="N42" s="129">
        <f t="shared" si="17"/>
        <v>48</v>
      </c>
      <c r="O42" s="129" t="s">
        <v>99</v>
      </c>
      <c r="P42" s="129">
        <f>24/4</f>
        <v>6</v>
      </c>
      <c r="Q42" s="152">
        <f t="shared" ref="Q42:R42" si="18">(24*60)/30</f>
        <v>48</v>
      </c>
      <c r="R42" s="152">
        <f t="shared" si="18"/>
        <v>48</v>
      </c>
      <c r="S42" s="152" t="s">
        <v>99</v>
      </c>
      <c r="T42" s="152" t="s">
        <v>99</v>
      </c>
      <c r="U42" s="152">
        <f>(24*60)/3</f>
        <v>480</v>
      </c>
      <c r="V42" s="152">
        <f>(24*60)/30</f>
        <v>48</v>
      </c>
      <c r="W42" s="152">
        <f>(24*60)/15</f>
        <v>96</v>
      </c>
      <c r="X42" s="152">
        <v>288</v>
      </c>
      <c r="Y42" s="172" t="s">
        <v>99</v>
      </c>
      <c r="Z42" s="172" t="s">
        <v>99</v>
      </c>
      <c r="AA42" s="175"/>
      <c r="AB42" s="175"/>
      <c r="AC42" s="71"/>
      <c r="AD42" s="71"/>
      <c r="AE42" s="64"/>
    </row>
    <row r="43" spans="1:31" ht="15.75" customHeight="1">
      <c r="A43" s="168" t="s">
        <v>169</v>
      </c>
      <c r="B43" s="173">
        <f t="shared" ref="B43:AB43" si="19">IFERROR(IF(B42&lt;(24/$C$6),1,B42/24*$C$6),"N/A")</f>
        <v>4</v>
      </c>
      <c r="C43" s="173">
        <f t="shared" si="19"/>
        <v>1</v>
      </c>
      <c r="D43" s="173">
        <f t="shared" si="19"/>
        <v>4</v>
      </c>
      <c r="E43" s="173">
        <f t="shared" si="19"/>
        <v>1</v>
      </c>
      <c r="F43" s="173">
        <f t="shared" si="19"/>
        <v>8</v>
      </c>
      <c r="G43" s="173">
        <f t="shared" si="19"/>
        <v>2</v>
      </c>
      <c r="H43" s="173" t="str">
        <f t="shared" si="19"/>
        <v>N/A</v>
      </c>
      <c r="I43" s="173">
        <f t="shared" si="19"/>
        <v>8</v>
      </c>
      <c r="J43" s="173">
        <f t="shared" si="19"/>
        <v>1</v>
      </c>
      <c r="K43" s="173">
        <f t="shared" si="19"/>
        <v>1</v>
      </c>
      <c r="L43" s="173">
        <f t="shared" si="19"/>
        <v>8</v>
      </c>
      <c r="M43" s="173">
        <f t="shared" si="19"/>
        <v>8</v>
      </c>
      <c r="N43" s="173">
        <f t="shared" si="19"/>
        <v>8</v>
      </c>
      <c r="O43" s="173" t="str">
        <f t="shared" si="19"/>
        <v>N/A</v>
      </c>
      <c r="P43" s="173">
        <f t="shared" si="19"/>
        <v>1</v>
      </c>
      <c r="Q43" s="173">
        <f t="shared" si="19"/>
        <v>8</v>
      </c>
      <c r="R43" s="173">
        <f t="shared" si="19"/>
        <v>8</v>
      </c>
      <c r="S43" s="173" t="str">
        <f t="shared" si="19"/>
        <v>N/A</v>
      </c>
      <c r="T43" s="173" t="str">
        <f t="shared" si="19"/>
        <v>N/A</v>
      </c>
      <c r="U43" s="173">
        <f t="shared" si="19"/>
        <v>80</v>
      </c>
      <c r="V43" s="173">
        <f t="shared" si="19"/>
        <v>8</v>
      </c>
      <c r="W43" s="173">
        <f t="shared" si="19"/>
        <v>16</v>
      </c>
      <c r="X43" s="173">
        <f t="shared" si="19"/>
        <v>48</v>
      </c>
      <c r="Y43" s="173" t="str">
        <f t="shared" si="19"/>
        <v>N/A</v>
      </c>
      <c r="Z43" s="173" t="str">
        <f t="shared" si="19"/>
        <v>N/A</v>
      </c>
      <c r="AA43" s="173">
        <f t="shared" si="19"/>
        <v>1</v>
      </c>
      <c r="AB43" s="173">
        <f t="shared" si="19"/>
        <v>1</v>
      </c>
      <c r="AC43" s="174"/>
      <c r="AD43" s="174"/>
      <c r="AE43" s="64"/>
    </row>
    <row r="44" spans="1:31" ht="15.75" customHeight="1">
      <c r="A44" s="132" t="s">
        <v>189</v>
      </c>
      <c r="B44" s="133">
        <f>IFERROR(AVERAGE('Retention Bonus Collections'!B14:B18),"N/A")</f>
        <v>0.27333333333333337</v>
      </c>
      <c r="C44" s="133">
        <f>IFERROR(AVERAGE('Retention Bonus Collections'!C14:C18),"N/A")</f>
        <v>0.4</v>
      </c>
      <c r="D44" s="133">
        <f>IFERROR(AVERAGE('Retention Bonus Collections'!D14:D18),"N/A")</f>
        <v>0.22000000000000003</v>
      </c>
      <c r="E44" s="133">
        <f>IFERROR(AVERAGE('Retention Bonus Collections'!E14:E18),"N/A")</f>
        <v>0.27199999999999996</v>
      </c>
      <c r="F44" s="133">
        <f>IFERROR(AVERAGE('Retention Bonus Collections'!F14:F18),"N/A")</f>
        <v>0.20338983050847456</v>
      </c>
      <c r="G44" s="133">
        <f>IFERROR(AVERAGE('Retention Bonus Collections'!G14:G18),"N/A")</f>
        <v>1</v>
      </c>
      <c r="H44" s="133" t="str">
        <f>IFERROR(AVERAGE('Retention Bonus Collections'!H14:H18),"N/A")</f>
        <v>N/A</v>
      </c>
      <c r="I44" s="133">
        <f>IFERROR(AVERAGE('Retention Bonus Collections'!I14:I18),"N/A")</f>
        <v>0.24</v>
      </c>
      <c r="J44" s="133">
        <f>IFERROR(AVERAGE('Retention Bonus Collections'!J14:J18),"N/A")</f>
        <v>1.1111111111111112</v>
      </c>
      <c r="K44" s="133">
        <f>IFERROR(AVERAGE('Retention Bonus Collections'!K14:K18),"N/A")</f>
        <v>0.91555555555555546</v>
      </c>
      <c r="L44" s="133">
        <f>IFERROR(AVERAGE('Retention Bonus Collections'!L14:L18),"N/A")</f>
        <v>0.2</v>
      </c>
      <c r="M44" s="133">
        <f>IFERROR(AVERAGE('Retention Bonus Collections'!M14:M18),"N/A")</f>
        <v>0.2</v>
      </c>
      <c r="N44" s="133">
        <f>IFERROR(AVERAGE('Retention Bonus Collections'!N14:N18),"N/A")</f>
        <v>0.32</v>
      </c>
      <c r="O44" s="133" t="str">
        <f>IFERROR(AVERAGE('Retention Bonus Collections'!O14:O18),"N/A")</f>
        <v>N/A</v>
      </c>
      <c r="P44" s="133">
        <f>IFERROR(AVERAGE('Retention Bonus Collections'!P14:P18),"N/A")</f>
        <v>0.04</v>
      </c>
      <c r="Q44" s="133">
        <f>IFERROR(AVERAGE('Retention Bonus Collections'!Q14:Q18),"N/A")</f>
        <v>0.18</v>
      </c>
      <c r="R44" s="133">
        <f>IFERROR(AVERAGE('Retention Bonus Collections'!R14:R18),"N/A")</f>
        <v>1</v>
      </c>
      <c r="S44" s="133" t="str">
        <f>IFERROR(AVERAGE('Retention Bonus Collections'!S14:S18),"N/A")</f>
        <v>N/A</v>
      </c>
      <c r="T44" s="133" t="str">
        <f>IFERROR(AVERAGE('Retention Bonus Collections'!T14:T18),"N/A")</f>
        <v>N/A</v>
      </c>
      <c r="U44" s="133">
        <f>IFERROR(AVERAGE('Retention Bonus Collections'!U14:U18),"N/A")</f>
        <v>5.6250000000000001E-2</v>
      </c>
      <c r="V44" s="133">
        <f>IFERROR(AVERAGE('Retention Bonus Collections'!V14:V18),"N/A")</f>
        <v>0.18</v>
      </c>
      <c r="W44" s="133">
        <f>IFERROR(AVERAGE('Retention Bonus Collections'!W14:W18),"N/A")</f>
        <v>0.08</v>
      </c>
      <c r="X44" s="133">
        <f>IFERROR(AVERAGE('Retention Bonus Collections'!X14:X18),"N/A")</f>
        <v>0.02</v>
      </c>
      <c r="Y44" s="133" t="str">
        <f>IFERROR(AVERAGE('Retention Bonus Collections'!Y14:Y18),"N/A")</f>
        <v>N/A</v>
      </c>
      <c r="Z44" s="133" t="str">
        <f>IFERROR(AVERAGE('Retention Bonus Collections'!Z14:Z18),"N/A")</f>
        <v>N/A</v>
      </c>
      <c r="AA44" s="133" t="str">
        <f>IFERROR(AVERAGE('Retention Bonus Collections'!AF14:AF18),"N/A")</f>
        <v>N/A</v>
      </c>
      <c r="AB44" s="133" t="str">
        <f>IFERROR(AVERAGE('Retention Bonus Collections'!AG14:AG18),"N/A")</f>
        <v>N/A</v>
      </c>
      <c r="AC44" s="137"/>
      <c r="AD44" s="137"/>
      <c r="AE44" s="138"/>
    </row>
    <row r="45" spans="1:31" ht="15.75" customHeight="1">
      <c r="A45" s="139" t="s">
        <v>226</v>
      </c>
      <c r="B45" s="140">
        <f t="shared" ref="B45:AB45" si="20">IFERROR(B43*B44,0)</f>
        <v>1.0933333333333335</v>
      </c>
      <c r="C45" s="140">
        <f t="shared" si="20"/>
        <v>0.4</v>
      </c>
      <c r="D45" s="140">
        <f t="shared" si="20"/>
        <v>0.88000000000000012</v>
      </c>
      <c r="E45" s="140">
        <f t="shared" si="20"/>
        <v>0.27199999999999996</v>
      </c>
      <c r="F45" s="140">
        <f t="shared" si="20"/>
        <v>1.6271186440677965</v>
      </c>
      <c r="G45" s="140">
        <f t="shared" si="20"/>
        <v>2</v>
      </c>
      <c r="H45" s="141">
        <f t="shared" si="20"/>
        <v>0</v>
      </c>
      <c r="I45" s="141">
        <f t="shared" si="20"/>
        <v>1.92</v>
      </c>
      <c r="J45" s="141">
        <f t="shared" si="20"/>
        <v>1.1111111111111112</v>
      </c>
      <c r="K45" s="141">
        <f t="shared" si="20"/>
        <v>0.91555555555555546</v>
      </c>
      <c r="L45" s="141">
        <f t="shared" si="20"/>
        <v>1.6</v>
      </c>
      <c r="M45" s="141">
        <f t="shared" si="20"/>
        <v>1.6</v>
      </c>
      <c r="N45" s="141">
        <f t="shared" si="20"/>
        <v>2.56</v>
      </c>
      <c r="O45" s="141">
        <f t="shared" si="20"/>
        <v>0</v>
      </c>
      <c r="P45" s="141">
        <f t="shared" si="20"/>
        <v>0.04</v>
      </c>
      <c r="Q45" s="141">
        <f t="shared" si="20"/>
        <v>1.44</v>
      </c>
      <c r="R45" s="141">
        <f t="shared" si="20"/>
        <v>8</v>
      </c>
      <c r="S45" s="141">
        <f t="shared" si="20"/>
        <v>0</v>
      </c>
      <c r="T45" s="141">
        <f t="shared" si="20"/>
        <v>0</v>
      </c>
      <c r="U45" s="141">
        <f t="shared" si="20"/>
        <v>4.5</v>
      </c>
      <c r="V45" s="141">
        <f t="shared" si="20"/>
        <v>1.44</v>
      </c>
      <c r="W45" s="141">
        <f t="shared" si="20"/>
        <v>1.28</v>
      </c>
      <c r="X45" s="141">
        <f t="shared" si="20"/>
        <v>0.96</v>
      </c>
      <c r="Y45" s="142">
        <f t="shared" si="20"/>
        <v>0</v>
      </c>
      <c r="Z45" s="142">
        <f t="shared" si="20"/>
        <v>0</v>
      </c>
      <c r="AA45" s="142">
        <f t="shared" si="20"/>
        <v>0</v>
      </c>
      <c r="AB45" s="142">
        <f t="shared" si="20"/>
        <v>0</v>
      </c>
      <c r="AC45" s="143"/>
      <c r="AD45" s="143"/>
      <c r="AE45" s="144"/>
    </row>
    <row r="46" spans="1:31" ht="15.75" customHeight="1">
      <c r="A46" s="127"/>
      <c r="B46" s="169"/>
      <c r="C46" s="169"/>
      <c r="D46" s="169"/>
      <c r="E46" s="154"/>
      <c r="F46" s="169"/>
      <c r="G46" s="169"/>
      <c r="H46" s="152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52"/>
      <c r="T46" s="146"/>
      <c r="U46" s="146"/>
      <c r="V46" s="146"/>
      <c r="W46" s="146"/>
      <c r="X46" s="146"/>
      <c r="Y46" s="154"/>
      <c r="Z46" s="154"/>
      <c r="AA46" s="154"/>
      <c r="AB46" s="154"/>
      <c r="AC46" s="155"/>
      <c r="AD46" s="155"/>
      <c r="AE46" s="64"/>
    </row>
    <row r="47" spans="1:31" ht="15.75" customHeight="1">
      <c r="A47" s="168" t="s">
        <v>237</v>
      </c>
      <c r="B47" s="152" t="s">
        <v>99</v>
      </c>
      <c r="C47" s="169">
        <f>24/24</f>
        <v>1</v>
      </c>
      <c r="D47" s="152" t="s">
        <v>99</v>
      </c>
      <c r="E47" s="152" t="s">
        <v>99</v>
      </c>
      <c r="F47" s="152" t="s">
        <v>99</v>
      </c>
      <c r="G47" s="169">
        <f>(24*60)/5</f>
        <v>288</v>
      </c>
      <c r="H47" s="152" t="s">
        <v>99</v>
      </c>
      <c r="I47" s="152" t="s">
        <v>99</v>
      </c>
      <c r="J47" s="129">
        <f t="shared" ref="J47:K47" si="21">(24*60)/30</f>
        <v>48</v>
      </c>
      <c r="K47" s="129">
        <f t="shared" si="21"/>
        <v>48</v>
      </c>
      <c r="L47" s="152" t="s">
        <v>99</v>
      </c>
      <c r="M47" s="152" t="s">
        <v>99</v>
      </c>
      <c r="N47" s="152" t="s">
        <v>99</v>
      </c>
      <c r="O47" s="146" t="s">
        <v>99</v>
      </c>
      <c r="P47" s="176">
        <f>(24*60)/30</f>
        <v>48</v>
      </c>
      <c r="Q47" s="129" t="s">
        <v>99</v>
      </c>
      <c r="R47" s="152" t="s">
        <v>99</v>
      </c>
      <c r="S47" s="152" t="s">
        <v>99</v>
      </c>
      <c r="T47" s="152" t="s">
        <v>99</v>
      </c>
      <c r="U47" s="152" t="s">
        <v>99</v>
      </c>
      <c r="V47" s="152" t="s">
        <v>99</v>
      </c>
      <c r="W47" s="152" t="s">
        <v>99</v>
      </c>
      <c r="X47" s="152" t="s">
        <v>99</v>
      </c>
      <c r="Y47" s="172" t="s">
        <v>99</v>
      </c>
      <c r="Z47" s="172" t="s">
        <v>99</v>
      </c>
      <c r="AA47" s="175"/>
      <c r="AB47" s="175"/>
      <c r="AC47" s="71"/>
      <c r="AD47" s="71"/>
      <c r="AE47" s="64"/>
    </row>
    <row r="48" spans="1:31" ht="15.75" customHeight="1">
      <c r="A48" s="168" t="s">
        <v>169</v>
      </c>
      <c r="B48" s="173" t="str">
        <f t="shared" ref="B48:AB48" si="22">IFERROR(IF(B47&lt;(24/$C$6),1,B47/24*$C$6),"N/A")</f>
        <v>N/A</v>
      </c>
      <c r="C48" s="173">
        <f t="shared" si="22"/>
        <v>1</v>
      </c>
      <c r="D48" s="173" t="str">
        <f t="shared" si="22"/>
        <v>N/A</v>
      </c>
      <c r="E48" s="173" t="str">
        <f t="shared" si="22"/>
        <v>N/A</v>
      </c>
      <c r="F48" s="173" t="str">
        <f t="shared" si="22"/>
        <v>N/A</v>
      </c>
      <c r="G48" s="173">
        <f t="shared" si="22"/>
        <v>48</v>
      </c>
      <c r="H48" s="173" t="str">
        <f t="shared" si="22"/>
        <v>N/A</v>
      </c>
      <c r="I48" s="173" t="str">
        <f t="shared" si="22"/>
        <v>N/A</v>
      </c>
      <c r="J48" s="173">
        <f t="shared" si="22"/>
        <v>8</v>
      </c>
      <c r="K48" s="173">
        <f t="shared" si="22"/>
        <v>8</v>
      </c>
      <c r="L48" s="173" t="str">
        <f t="shared" si="22"/>
        <v>N/A</v>
      </c>
      <c r="M48" s="173" t="str">
        <f t="shared" si="22"/>
        <v>N/A</v>
      </c>
      <c r="N48" s="173" t="str">
        <f t="shared" si="22"/>
        <v>N/A</v>
      </c>
      <c r="O48" s="173" t="str">
        <f t="shared" si="22"/>
        <v>N/A</v>
      </c>
      <c r="P48" s="173">
        <f t="shared" si="22"/>
        <v>8</v>
      </c>
      <c r="Q48" s="173" t="str">
        <f t="shared" si="22"/>
        <v>N/A</v>
      </c>
      <c r="R48" s="173" t="str">
        <f t="shared" si="22"/>
        <v>N/A</v>
      </c>
      <c r="S48" s="173" t="str">
        <f t="shared" si="22"/>
        <v>N/A</v>
      </c>
      <c r="T48" s="173" t="str">
        <f t="shared" si="22"/>
        <v>N/A</v>
      </c>
      <c r="U48" s="173" t="str">
        <f t="shared" si="22"/>
        <v>N/A</v>
      </c>
      <c r="V48" s="173" t="str">
        <f t="shared" si="22"/>
        <v>N/A</v>
      </c>
      <c r="W48" s="173" t="str">
        <f t="shared" si="22"/>
        <v>N/A</v>
      </c>
      <c r="X48" s="173" t="str">
        <f t="shared" si="22"/>
        <v>N/A</v>
      </c>
      <c r="Y48" s="173" t="str">
        <f t="shared" si="22"/>
        <v>N/A</v>
      </c>
      <c r="Z48" s="173" t="str">
        <f t="shared" si="22"/>
        <v>N/A</v>
      </c>
      <c r="AA48" s="173">
        <f t="shared" si="22"/>
        <v>1</v>
      </c>
      <c r="AB48" s="173">
        <f t="shared" si="22"/>
        <v>1</v>
      </c>
      <c r="AC48" s="174"/>
      <c r="AD48" s="174"/>
      <c r="AE48" s="64"/>
    </row>
    <row r="49" spans="1:31" ht="15.75" customHeight="1">
      <c r="A49" s="132" t="s">
        <v>189</v>
      </c>
      <c r="B49" s="133" t="str">
        <f>IFERROR(AVERAGE('Retention Bonus Collections'!B21:B25),"N/A")</f>
        <v>N/A</v>
      </c>
      <c r="C49" s="133">
        <f>IFERROR(AVERAGE('Retention Bonus Collections'!C21:C25),"N/A")</f>
        <v>0.13333333333333333</v>
      </c>
      <c r="D49" s="133" t="str">
        <f>IFERROR(AVERAGE('Retention Bonus Collections'!D21:D25),"N/A")</f>
        <v>N/A</v>
      </c>
      <c r="E49" s="133" t="str">
        <f>IFERROR(AVERAGE('Retention Bonus Collections'!E21:E25),"N/A")</f>
        <v>N/A</v>
      </c>
      <c r="F49" s="133" t="str">
        <f>IFERROR(AVERAGE('Retention Bonus Collections'!F21:F25),"N/A")</f>
        <v>N/A</v>
      </c>
      <c r="G49" s="133">
        <f>IFERROR(AVERAGE('Retention Bonus Collections'!G21:G25),"N/A")</f>
        <v>6.8999999999999992E-2</v>
      </c>
      <c r="H49" s="133" t="str">
        <f>IFERROR(AVERAGE('Retention Bonus Collections'!H21:H25),"N/A")</f>
        <v>N/A</v>
      </c>
      <c r="I49" s="133" t="str">
        <f>IFERROR(AVERAGE('Retention Bonus Collections'!I21:I25),"N/A")</f>
        <v>N/A</v>
      </c>
      <c r="J49" s="133">
        <f>IFERROR(AVERAGE('Retention Bonus Collections'!J21:J25),"N/A")</f>
        <v>0.24</v>
      </c>
      <c r="K49" s="133">
        <f>IFERROR(AVERAGE('Retention Bonus Collections'!K21:K25),"N/A")</f>
        <v>0.24</v>
      </c>
      <c r="L49" s="133" t="str">
        <f>IFERROR(AVERAGE('Retention Bonus Collections'!L21:L25),"N/A")</f>
        <v>N/A</v>
      </c>
      <c r="M49" s="133" t="str">
        <f>IFERROR(AVERAGE('Retention Bonus Collections'!M21:M25),"N/A")</f>
        <v>N/A</v>
      </c>
      <c r="N49" s="133" t="str">
        <f>IFERROR(AVERAGE('Retention Bonus Collections'!N21:N25),"N/A")</f>
        <v>N/A</v>
      </c>
      <c r="O49" s="133" t="str">
        <f>IFERROR(AVERAGE('Retention Bonus Collections'!O21:O25),"N/A")</f>
        <v>N/A</v>
      </c>
      <c r="P49" s="133">
        <f>IFERROR(AVERAGE('Retention Bonus Collections'!P21:P25),"N/A")</f>
        <v>0.18</v>
      </c>
      <c r="Q49" s="133" t="str">
        <f>IFERROR(AVERAGE('Retention Bonus Collections'!Q21:Q25),"N/A")</f>
        <v>N/A</v>
      </c>
      <c r="R49" s="133" t="str">
        <f>IFERROR(AVERAGE('Retention Bonus Collections'!R21:R25),"N/A")</f>
        <v>N/A</v>
      </c>
      <c r="S49" s="133" t="str">
        <f>IFERROR(AVERAGE('Retention Bonus Collections'!S21:S25),"N/A")</f>
        <v>N/A</v>
      </c>
      <c r="T49" s="133" t="str">
        <f>IFERROR(AVERAGE('Retention Bonus Collections'!T21:T25),"N/A")</f>
        <v>N/A</v>
      </c>
      <c r="U49" s="133" t="str">
        <f>IFERROR(AVERAGE('Retention Bonus Collections'!U21:U25),"N/A")</f>
        <v>N/A</v>
      </c>
      <c r="V49" s="133" t="str">
        <f>IFERROR(AVERAGE('Retention Bonus Collections'!V21:V25),"N/A")</f>
        <v>N/A</v>
      </c>
      <c r="W49" s="133" t="str">
        <f>IFERROR(AVERAGE('Retention Bonus Collections'!W21:W25),"N/A")</f>
        <v>N/A</v>
      </c>
      <c r="X49" s="133" t="str">
        <f>IFERROR(AVERAGE('Retention Bonus Collections'!X21:X25),"N/A")</f>
        <v>N/A</v>
      </c>
      <c r="Y49" s="133" t="str">
        <f>IFERROR(AVERAGE('Retention Bonus Collections'!Y21:Y25),"N/A")</f>
        <v>N/A</v>
      </c>
      <c r="Z49" s="133" t="str">
        <f>IFERROR(AVERAGE('Retention Bonus Collections'!Z21:Z25),"N/A")</f>
        <v>N/A</v>
      </c>
      <c r="AA49" s="133" t="str">
        <f>IFERROR(AVERAGE('Retention Bonus Collections'!AF21:AF25),"N/A")</f>
        <v>N/A</v>
      </c>
      <c r="AB49" s="133" t="str">
        <f>IFERROR(AVERAGE('Retention Bonus Collections'!AG21:AG25),"N/A")</f>
        <v>N/A</v>
      </c>
      <c r="AC49" s="137"/>
      <c r="AD49" s="137"/>
      <c r="AE49" s="138"/>
    </row>
    <row r="50" spans="1:31" ht="15.75" customHeight="1">
      <c r="A50" s="139" t="s">
        <v>226</v>
      </c>
      <c r="B50" s="141">
        <f t="shared" ref="B50:AB50" si="23">IFERROR(B48*B49,0)</f>
        <v>0</v>
      </c>
      <c r="C50" s="140">
        <f t="shared" si="23"/>
        <v>0.13333333333333333</v>
      </c>
      <c r="D50" s="141">
        <f t="shared" si="23"/>
        <v>0</v>
      </c>
      <c r="E50" s="141">
        <f t="shared" si="23"/>
        <v>0</v>
      </c>
      <c r="F50" s="141">
        <f t="shared" si="23"/>
        <v>0</v>
      </c>
      <c r="G50" s="140">
        <f t="shared" si="23"/>
        <v>3.3119999999999994</v>
      </c>
      <c r="H50" s="141">
        <f t="shared" si="23"/>
        <v>0</v>
      </c>
      <c r="I50" s="141">
        <f t="shared" si="23"/>
        <v>0</v>
      </c>
      <c r="J50" s="141">
        <f t="shared" si="23"/>
        <v>1.92</v>
      </c>
      <c r="K50" s="141">
        <f t="shared" si="23"/>
        <v>1.92</v>
      </c>
      <c r="L50" s="141">
        <f t="shared" si="23"/>
        <v>0</v>
      </c>
      <c r="M50" s="141">
        <f t="shared" si="23"/>
        <v>0</v>
      </c>
      <c r="N50" s="141">
        <f t="shared" si="23"/>
        <v>0</v>
      </c>
      <c r="O50" s="141">
        <f t="shared" si="23"/>
        <v>0</v>
      </c>
      <c r="P50" s="141">
        <f t="shared" si="23"/>
        <v>1.44</v>
      </c>
      <c r="Q50" s="141">
        <f t="shared" si="23"/>
        <v>0</v>
      </c>
      <c r="R50" s="141">
        <f t="shared" si="23"/>
        <v>0</v>
      </c>
      <c r="S50" s="141">
        <f t="shared" si="23"/>
        <v>0</v>
      </c>
      <c r="T50" s="141">
        <f t="shared" si="23"/>
        <v>0</v>
      </c>
      <c r="U50" s="141">
        <f t="shared" si="23"/>
        <v>0</v>
      </c>
      <c r="V50" s="141">
        <f t="shared" si="23"/>
        <v>0</v>
      </c>
      <c r="W50" s="141">
        <f t="shared" si="23"/>
        <v>0</v>
      </c>
      <c r="X50" s="141">
        <f t="shared" si="23"/>
        <v>0</v>
      </c>
      <c r="Y50" s="142">
        <f t="shared" si="23"/>
        <v>0</v>
      </c>
      <c r="Z50" s="142">
        <f t="shared" si="23"/>
        <v>0</v>
      </c>
      <c r="AA50" s="142">
        <f t="shared" si="23"/>
        <v>0</v>
      </c>
      <c r="AB50" s="142">
        <f t="shared" si="23"/>
        <v>0</v>
      </c>
      <c r="AC50" s="143"/>
      <c r="AD50" s="143"/>
      <c r="AE50" s="144"/>
    </row>
    <row r="51" spans="1:31" ht="15.75" customHeight="1">
      <c r="A51" s="64"/>
      <c r="B51" s="159"/>
      <c r="C51" s="159"/>
      <c r="D51" s="159"/>
      <c r="E51" s="160"/>
      <c r="F51" s="159"/>
      <c r="G51" s="159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0"/>
      <c r="Z51" s="160"/>
      <c r="AA51" s="160"/>
      <c r="AB51" s="160"/>
      <c r="AC51" s="64"/>
      <c r="AD51" s="64"/>
      <c r="AE51" s="64"/>
    </row>
    <row r="52" spans="1:31" ht="15.75" customHeight="1">
      <c r="A52" s="168" t="s">
        <v>248</v>
      </c>
      <c r="B52" s="152" t="s">
        <v>99</v>
      </c>
      <c r="C52" s="173">
        <f>(24*60)/20</f>
        <v>72</v>
      </c>
      <c r="D52" s="152" t="s">
        <v>99</v>
      </c>
      <c r="E52" s="152" t="s">
        <v>99</v>
      </c>
      <c r="F52" s="152" t="s">
        <v>99</v>
      </c>
      <c r="G52" s="152" t="s">
        <v>99</v>
      </c>
      <c r="H52" s="152" t="s">
        <v>99</v>
      </c>
      <c r="I52" s="152" t="s">
        <v>99</v>
      </c>
      <c r="J52" s="152" t="s">
        <v>99</v>
      </c>
      <c r="K52" s="152" t="s">
        <v>99</v>
      </c>
      <c r="L52" s="152" t="s">
        <v>99</v>
      </c>
      <c r="M52" s="152" t="s">
        <v>99</v>
      </c>
      <c r="N52" s="152" t="s">
        <v>99</v>
      </c>
      <c r="O52" s="152" t="s">
        <v>99</v>
      </c>
      <c r="P52" s="152" t="s">
        <v>99</v>
      </c>
      <c r="Q52" s="152" t="s">
        <v>99</v>
      </c>
      <c r="R52" s="152" t="s">
        <v>99</v>
      </c>
      <c r="S52" s="152" t="s">
        <v>99</v>
      </c>
      <c r="T52" s="152" t="s">
        <v>99</v>
      </c>
      <c r="U52" s="152" t="s">
        <v>99</v>
      </c>
      <c r="V52" s="152" t="s">
        <v>99</v>
      </c>
      <c r="W52" s="152" t="s">
        <v>99</v>
      </c>
      <c r="X52" s="152" t="s">
        <v>99</v>
      </c>
      <c r="Y52" s="152" t="s">
        <v>99</v>
      </c>
      <c r="Z52" s="152" t="s">
        <v>99</v>
      </c>
      <c r="AA52" s="177"/>
      <c r="AB52" s="177"/>
      <c r="AC52" s="71"/>
      <c r="AD52" s="71"/>
      <c r="AE52" s="64"/>
    </row>
    <row r="53" spans="1:31" ht="15.75" customHeight="1">
      <c r="A53" s="168" t="s">
        <v>169</v>
      </c>
      <c r="B53" s="173" t="str">
        <f t="shared" ref="B53:AB53" si="24">IFERROR(IF(B52&lt;(24/$C$6),1,B52/24*$C$6),"N/A")</f>
        <v>N/A</v>
      </c>
      <c r="C53" s="173">
        <f t="shared" si="24"/>
        <v>12</v>
      </c>
      <c r="D53" s="173" t="str">
        <f t="shared" si="24"/>
        <v>N/A</v>
      </c>
      <c r="E53" s="173" t="str">
        <f t="shared" si="24"/>
        <v>N/A</v>
      </c>
      <c r="F53" s="173" t="str">
        <f t="shared" si="24"/>
        <v>N/A</v>
      </c>
      <c r="G53" s="173" t="str">
        <f t="shared" si="24"/>
        <v>N/A</v>
      </c>
      <c r="H53" s="173" t="str">
        <f t="shared" si="24"/>
        <v>N/A</v>
      </c>
      <c r="I53" s="173" t="str">
        <f t="shared" si="24"/>
        <v>N/A</v>
      </c>
      <c r="J53" s="173" t="str">
        <f t="shared" si="24"/>
        <v>N/A</v>
      </c>
      <c r="K53" s="173" t="str">
        <f t="shared" si="24"/>
        <v>N/A</v>
      </c>
      <c r="L53" s="173" t="str">
        <f t="shared" si="24"/>
        <v>N/A</v>
      </c>
      <c r="M53" s="173" t="str">
        <f t="shared" si="24"/>
        <v>N/A</v>
      </c>
      <c r="N53" s="173" t="str">
        <f t="shared" si="24"/>
        <v>N/A</v>
      </c>
      <c r="O53" s="173" t="str">
        <f t="shared" si="24"/>
        <v>N/A</v>
      </c>
      <c r="P53" s="173" t="str">
        <f t="shared" si="24"/>
        <v>N/A</v>
      </c>
      <c r="Q53" s="173" t="str">
        <f t="shared" si="24"/>
        <v>N/A</v>
      </c>
      <c r="R53" s="173" t="str">
        <f t="shared" si="24"/>
        <v>N/A</v>
      </c>
      <c r="S53" s="173" t="str">
        <f t="shared" si="24"/>
        <v>N/A</v>
      </c>
      <c r="T53" s="173" t="str">
        <f t="shared" si="24"/>
        <v>N/A</v>
      </c>
      <c r="U53" s="173" t="str">
        <f t="shared" si="24"/>
        <v>N/A</v>
      </c>
      <c r="V53" s="173" t="str">
        <f t="shared" si="24"/>
        <v>N/A</v>
      </c>
      <c r="W53" s="173" t="str">
        <f t="shared" si="24"/>
        <v>N/A</v>
      </c>
      <c r="X53" s="173" t="str">
        <f t="shared" si="24"/>
        <v>N/A</v>
      </c>
      <c r="Y53" s="173" t="str">
        <f t="shared" si="24"/>
        <v>N/A</v>
      </c>
      <c r="Z53" s="173" t="str">
        <f t="shared" si="24"/>
        <v>N/A</v>
      </c>
      <c r="AA53" s="173">
        <f t="shared" si="24"/>
        <v>1</v>
      </c>
      <c r="AB53" s="173">
        <f t="shared" si="24"/>
        <v>1</v>
      </c>
      <c r="AC53" s="174"/>
      <c r="AD53" s="174"/>
      <c r="AE53" s="64"/>
    </row>
    <row r="54" spans="1:31" ht="15.75" customHeight="1">
      <c r="A54" s="132" t="s">
        <v>189</v>
      </c>
      <c r="B54" s="178" t="str">
        <f>IFERROR(AVERAGE('Retention Bonus Collections'!B26:B30),"N/A")</f>
        <v>N/A</v>
      </c>
      <c r="C54" s="178">
        <f>IFERROR(AVERAGE('Retention Bonus Collections'!C26:C30),"N/A")</f>
        <v>0.13333333333333333</v>
      </c>
      <c r="D54" s="178" t="str">
        <f>IFERROR(AVERAGE('Retention Bonus Collections'!D26:D30),"N/A")</f>
        <v>N/A</v>
      </c>
      <c r="E54" s="178" t="str">
        <f>IFERROR(AVERAGE('Retention Bonus Collections'!E26:E30),"N/A")</f>
        <v>N/A</v>
      </c>
      <c r="F54" s="178" t="str">
        <f>IFERROR(AVERAGE('Retention Bonus Collections'!F26:F30),"N/A")</f>
        <v>N/A</v>
      </c>
      <c r="G54" s="178" t="str">
        <f>IFERROR(AVERAGE('Retention Bonus Collections'!G26:G30),"N/A")</f>
        <v>N/A</v>
      </c>
      <c r="H54" s="178" t="str">
        <f>IFERROR(AVERAGE('Retention Bonus Collections'!H26:H30),"N/A")</f>
        <v>N/A</v>
      </c>
      <c r="I54" s="178" t="str">
        <f>IFERROR(AVERAGE('Retention Bonus Collections'!I26:I30),"N/A")</f>
        <v>N/A</v>
      </c>
      <c r="J54" s="178" t="str">
        <f>IFERROR(AVERAGE('Retention Bonus Collections'!J26:J30),"N/A")</f>
        <v>N/A</v>
      </c>
      <c r="K54" s="178" t="str">
        <f>IFERROR(AVERAGE('Retention Bonus Collections'!K26:K30),"N/A")</f>
        <v>N/A</v>
      </c>
      <c r="L54" s="178" t="str">
        <f>IFERROR(AVERAGE('Retention Bonus Collections'!L26:L30),"N/A")</f>
        <v>N/A</v>
      </c>
      <c r="M54" s="178" t="str">
        <f>IFERROR(AVERAGE('Retention Bonus Collections'!M26:M30),"N/A")</f>
        <v>N/A</v>
      </c>
      <c r="N54" s="178" t="str">
        <f>IFERROR(AVERAGE('Retention Bonus Collections'!N26:N30),"N/A")</f>
        <v>N/A</v>
      </c>
      <c r="O54" s="178" t="str">
        <f>IFERROR(AVERAGE('Retention Bonus Collections'!O26:O30),"N/A")</f>
        <v>N/A</v>
      </c>
      <c r="P54" s="178" t="str">
        <f>IFERROR(AVERAGE('Retention Bonus Collections'!P26:P30),"N/A")</f>
        <v>N/A</v>
      </c>
      <c r="Q54" s="178" t="str">
        <f>IFERROR(AVERAGE('Retention Bonus Collections'!Q26:Q30),"N/A")</f>
        <v>N/A</v>
      </c>
      <c r="R54" s="178" t="str">
        <f>IFERROR(AVERAGE('Retention Bonus Collections'!R26:R30),"N/A")</f>
        <v>N/A</v>
      </c>
      <c r="S54" s="178" t="str">
        <f>IFERROR(AVERAGE('Retention Bonus Collections'!S26:S30),"N/A")</f>
        <v>N/A</v>
      </c>
      <c r="T54" s="178" t="str">
        <f>IFERROR(AVERAGE('Retention Bonus Collections'!T26:T30),"N/A")</f>
        <v>N/A</v>
      </c>
      <c r="U54" s="178" t="str">
        <f>IFERROR(AVERAGE('Retention Bonus Collections'!U26:U30),"N/A")</f>
        <v>N/A</v>
      </c>
      <c r="V54" s="178" t="str">
        <f>IFERROR(AVERAGE('Retention Bonus Collections'!V26:V30),"N/A")</f>
        <v>N/A</v>
      </c>
      <c r="W54" s="178" t="str">
        <f>IFERROR(AVERAGE('Retention Bonus Collections'!W26:W30),"N/A")</f>
        <v>N/A</v>
      </c>
      <c r="X54" s="178" t="str">
        <f>IFERROR(AVERAGE('Retention Bonus Collections'!X26:X30),"N/A")</f>
        <v>N/A</v>
      </c>
      <c r="Y54" s="178" t="str">
        <f>IFERROR(AVERAGE('Retention Bonus Collections'!Y26:Y30),"N/A")</f>
        <v>N/A</v>
      </c>
      <c r="Z54" s="178" t="str">
        <f>IFERROR(AVERAGE('Retention Bonus Collections'!Z26:Z30),"N/A")</f>
        <v>N/A</v>
      </c>
      <c r="AA54" s="178" t="str">
        <f>IFERROR(AVERAGE('Retention Bonus Collections'!AF26:AF30),"N/A")</f>
        <v>N/A</v>
      </c>
      <c r="AB54" s="178" t="str">
        <f>IFERROR(AVERAGE('Retention Bonus Collections'!AG26:AG30),"N/A")</f>
        <v>N/A</v>
      </c>
      <c r="AC54" s="82"/>
      <c r="AD54" s="82"/>
      <c r="AE54" s="138"/>
    </row>
    <row r="55" spans="1:31" ht="15.75" customHeight="1">
      <c r="A55" s="139" t="s">
        <v>267</v>
      </c>
      <c r="B55" s="141">
        <f t="shared" ref="B55:AB55" si="25">IFERROR(B53*B54,0)</f>
        <v>0</v>
      </c>
      <c r="C55" s="141">
        <f t="shared" si="25"/>
        <v>1.6</v>
      </c>
      <c r="D55" s="141">
        <f t="shared" si="25"/>
        <v>0</v>
      </c>
      <c r="E55" s="141">
        <f t="shared" si="25"/>
        <v>0</v>
      </c>
      <c r="F55" s="141">
        <f t="shared" si="25"/>
        <v>0</v>
      </c>
      <c r="G55" s="141">
        <f t="shared" si="25"/>
        <v>0</v>
      </c>
      <c r="H55" s="141">
        <f t="shared" si="25"/>
        <v>0</v>
      </c>
      <c r="I55" s="141">
        <f t="shared" si="25"/>
        <v>0</v>
      </c>
      <c r="J55" s="141">
        <f t="shared" si="25"/>
        <v>0</v>
      </c>
      <c r="K55" s="141">
        <f t="shared" si="25"/>
        <v>0</v>
      </c>
      <c r="L55" s="141">
        <f t="shared" si="25"/>
        <v>0</v>
      </c>
      <c r="M55" s="141">
        <f t="shared" si="25"/>
        <v>0</v>
      </c>
      <c r="N55" s="141">
        <f t="shared" si="25"/>
        <v>0</v>
      </c>
      <c r="O55" s="141">
        <f t="shared" si="25"/>
        <v>0</v>
      </c>
      <c r="P55" s="141">
        <f t="shared" si="25"/>
        <v>0</v>
      </c>
      <c r="Q55" s="141">
        <f t="shared" si="25"/>
        <v>0</v>
      </c>
      <c r="R55" s="141">
        <f t="shared" si="25"/>
        <v>0</v>
      </c>
      <c r="S55" s="141">
        <f t="shared" si="25"/>
        <v>0</v>
      </c>
      <c r="T55" s="141">
        <f t="shared" si="25"/>
        <v>0</v>
      </c>
      <c r="U55" s="141">
        <f t="shared" si="25"/>
        <v>0</v>
      </c>
      <c r="V55" s="141">
        <f t="shared" si="25"/>
        <v>0</v>
      </c>
      <c r="W55" s="141">
        <f t="shared" si="25"/>
        <v>0</v>
      </c>
      <c r="X55" s="141">
        <f t="shared" si="25"/>
        <v>0</v>
      </c>
      <c r="Y55" s="141">
        <f t="shared" si="25"/>
        <v>0</v>
      </c>
      <c r="Z55" s="141">
        <f t="shared" si="25"/>
        <v>0</v>
      </c>
      <c r="AA55" s="141">
        <f t="shared" si="25"/>
        <v>0</v>
      </c>
      <c r="AB55" s="141">
        <f t="shared" si="25"/>
        <v>0</v>
      </c>
      <c r="AC55" s="179"/>
      <c r="AD55" s="179"/>
      <c r="AE55" s="144"/>
    </row>
    <row r="56" spans="1:31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ht="15.75" customHeight="1">
      <c r="A57" s="156" t="s">
        <v>268</v>
      </c>
      <c r="B57" s="157">
        <f t="shared" ref="B57:AB57" si="26">B40+B45+B50+B55</f>
        <v>1.36</v>
      </c>
      <c r="C57" s="157">
        <f t="shared" si="26"/>
        <v>2.4340000000000002</v>
      </c>
      <c r="D57" s="157">
        <f t="shared" si="26"/>
        <v>0.98000000000000009</v>
      </c>
      <c r="E57" s="157">
        <f t="shared" si="26"/>
        <v>0.60799999999999998</v>
      </c>
      <c r="F57" s="157">
        <f t="shared" si="26"/>
        <v>2.3593220338983052</v>
      </c>
      <c r="G57" s="157">
        <f t="shared" si="26"/>
        <v>5.3899999999999988</v>
      </c>
      <c r="H57" s="157">
        <f t="shared" si="26"/>
        <v>1.9200000000000004</v>
      </c>
      <c r="I57" s="157">
        <f t="shared" si="26"/>
        <v>2.9333333333333331</v>
      </c>
      <c r="J57" s="157">
        <f t="shared" si="26"/>
        <v>4.2133333333333329</v>
      </c>
      <c r="K57" s="157">
        <f t="shared" si="26"/>
        <v>4.8088888888888883</v>
      </c>
      <c r="L57" s="157">
        <f t="shared" si="26"/>
        <v>2.1466666666666665</v>
      </c>
      <c r="M57" s="157">
        <f t="shared" si="26"/>
        <v>1.9066666666666667</v>
      </c>
      <c r="N57" s="157">
        <f t="shared" si="26"/>
        <v>3.246666666666667</v>
      </c>
      <c r="O57" s="157">
        <f t="shared" si="26"/>
        <v>3.8400000000000007</v>
      </c>
      <c r="P57" s="157">
        <f t="shared" si="26"/>
        <v>1.9</v>
      </c>
      <c r="Q57" s="157">
        <f t="shared" si="26"/>
        <v>3.1533333333333333</v>
      </c>
      <c r="R57" s="157">
        <f t="shared" si="26"/>
        <v>8.64</v>
      </c>
      <c r="S57" s="157">
        <f t="shared" si="26"/>
        <v>8</v>
      </c>
      <c r="T57" s="157">
        <f t="shared" si="26"/>
        <v>3.8400000000000007</v>
      </c>
      <c r="U57" s="157">
        <f t="shared" si="26"/>
        <v>6.7850401002506269</v>
      </c>
      <c r="V57" s="157">
        <f t="shared" si="26"/>
        <v>5.1199999999999992</v>
      </c>
      <c r="W57" s="157">
        <f t="shared" si="26"/>
        <v>1.5166666666666666</v>
      </c>
      <c r="X57" s="157">
        <f t="shared" si="26"/>
        <v>9</v>
      </c>
      <c r="Y57" s="157">
        <f t="shared" si="26"/>
        <v>1.44</v>
      </c>
      <c r="Z57" s="157">
        <f t="shared" si="26"/>
        <v>3.84</v>
      </c>
      <c r="AA57" s="157">
        <f t="shared" si="26"/>
        <v>0</v>
      </c>
      <c r="AB57" s="157">
        <f t="shared" si="26"/>
        <v>0</v>
      </c>
      <c r="AC57" s="180"/>
      <c r="AD57" s="180"/>
      <c r="AE57" s="64"/>
    </row>
    <row r="58" spans="1:31" ht="15.75" customHeight="1">
      <c r="A58" s="64"/>
      <c r="B58" s="159"/>
      <c r="C58" s="159"/>
      <c r="D58" s="159"/>
      <c r="E58" s="160"/>
      <c r="F58" s="159"/>
      <c r="G58" s="159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0"/>
      <c r="Z58" s="160"/>
      <c r="AA58" s="160"/>
      <c r="AB58" s="160"/>
      <c r="AC58" s="64"/>
      <c r="AD58" s="64"/>
      <c r="AE58" s="64"/>
    </row>
    <row r="59" spans="1:31" ht="15.75" customHeight="1">
      <c r="A59" s="162" t="s">
        <v>269</v>
      </c>
      <c r="B59" s="181"/>
      <c r="C59" s="181"/>
      <c r="D59" s="181"/>
      <c r="E59" s="165"/>
      <c r="F59" s="181"/>
      <c r="G59" s="181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5"/>
      <c r="Z59" s="165"/>
      <c r="AA59" s="165"/>
      <c r="AB59" s="165"/>
      <c r="AC59" s="166"/>
      <c r="AD59" s="166"/>
      <c r="AE59" s="109"/>
    </row>
    <row r="60" spans="1:31" ht="15.75" customHeight="1">
      <c r="A60" s="110" t="s">
        <v>11</v>
      </c>
      <c r="B60" s="111" t="str">
        <f t="shared" ref="B60:F60" si="27">B36</f>
        <v>Solitaire Grand Harvest</v>
      </c>
      <c r="C60" s="111" t="str">
        <f t="shared" si="27"/>
        <v>Solitaire TriPeaks</v>
      </c>
      <c r="D60" s="111" t="str">
        <f t="shared" si="27"/>
        <v>Destination Solitaire</v>
      </c>
      <c r="E60" s="182" t="str">
        <f t="shared" si="27"/>
        <v>​​Fairway Solitaire</v>
      </c>
      <c r="F60" s="111" t="str">
        <f t="shared" si="27"/>
        <v>​​Fairway Solitaire Blast</v>
      </c>
      <c r="G60" s="111" t="s">
        <v>18</v>
      </c>
      <c r="H60" s="112" t="s">
        <v>19</v>
      </c>
      <c r="I60" s="112" t="s">
        <v>20</v>
      </c>
      <c r="J60" s="112" t="s">
        <v>21</v>
      </c>
      <c r="K60" s="112" t="s">
        <v>22</v>
      </c>
      <c r="L60" s="112" t="s">
        <v>23</v>
      </c>
      <c r="M60" s="112" t="s">
        <v>24</v>
      </c>
      <c r="N60" s="112" t="s">
        <v>25</v>
      </c>
      <c r="O60" s="112" t="s">
        <v>26</v>
      </c>
      <c r="P60" s="112" t="s">
        <v>27</v>
      </c>
      <c r="Q60" s="112" t="s">
        <v>28</v>
      </c>
      <c r="R60" s="112" t="s">
        <v>29</v>
      </c>
      <c r="S60" s="112" t="s">
        <v>30</v>
      </c>
      <c r="T60" s="112" t="s">
        <v>31</v>
      </c>
      <c r="U60" s="112" t="s">
        <v>32</v>
      </c>
      <c r="V60" s="112" t="s">
        <v>33</v>
      </c>
      <c r="W60" s="112" t="s">
        <v>34</v>
      </c>
      <c r="X60" s="112" t="str">
        <f t="shared" ref="X60:AB60" si="28">X36</f>
        <v>Dragon Ball Z</v>
      </c>
      <c r="Y60" s="182" t="str">
        <f t="shared" si="28"/>
        <v>Home Design Makeover</v>
      </c>
      <c r="Z60" s="182" t="str">
        <f t="shared" si="28"/>
        <v>Diamond Diaries Saga</v>
      </c>
      <c r="AA60" s="182" t="str">
        <f t="shared" si="28"/>
        <v>App Name</v>
      </c>
      <c r="AB60" s="182" t="str">
        <f t="shared" si="28"/>
        <v>App Name</v>
      </c>
      <c r="AC60" s="183"/>
      <c r="AD60" s="183"/>
      <c r="AE60" s="184"/>
    </row>
    <row r="61" spans="1:31" ht="15.75" customHeight="1">
      <c r="A61" s="70" t="s">
        <v>270</v>
      </c>
      <c r="B61" s="172" t="s">
        <v>99</v>
      </c>
      <c r="C61" s="172">
        <v>1000</v>
      </c>
      <c r="D61" s="172">
        <v>2200</v>
      </c>
      <c r="E61" s="172">
        <v>500</v>
      </c>
      <c r="F61" s="172" t="s">
        <v>99</v>
      </c>
      <c r="G61" s="169">
        <v>10</v>
      </c>
      <c r="H61" s="152" t="s">
        <v>99</v>
      </c>
      <c r="I61" s="152" t="s">
        <v>99</v>
      </c>
      <c r="J61" s="152" t="s">
        <v>99</v>
      </c>
      <c r="K61" s="152" t="s">
        <v>99</v>
      </c>
      <c r="L61" s="152">
        <v>25</v>
      </c>
      <c r="M61" s="152">
        <v>1</v>
      </c>
      <c r="N61" s="152" t="s">
        <v>99</v>
      </c>
      <c r="O61" s="152" t="s">
        <v>99</v>
      </c>
      <c r="P61" s="152" t="s">
        <v>99</v>
      </c>
      <c r="Q61" s="152">
        <v>57</v>
      </c>
      <c r="R61" s="152">
        <v>1</v>
      </c>
      <c r="S61" s="152">
        <v>1</v>
      </c>
      <c r="T61" s="152" t="s">
        <v>99</v>
      </c>
      <c r="U61" s="152">
        <v>1</v>
      </c>
      <c r="V61" s="152">
        <v>69</v>
      </c>
      <c r="W61" s="152" t="s">
        <v>99</v>
      </c>
      <c r="X61" s="152" t="s">
        <v>99</v>
      </c>
      <c r="Y61" s="152" t="s">
        <v>99</v>
      </c>
      <c r="Z61" s="152" t="s">
        <v>99</v>
      </c>
      <c r="AA61" s="175"/>
      <c r="AB61" s="175"/>
      <c r="AC61" s="71"/>
      <c r="AD61" s="71"/>
      <c r="AE61" s="64"/>
    </row>
    <row r="62" spans="1:31" ht="15.75" customHeight="1">
      <c r="A62" s="64" t="s">
        <v>271</v>
      </c>
      <c r="B62" s="145" t="str">
        <f>IFERROR(B61*'Currency Conversions'!B9,"N/A")</f>
        <v>N/A</v>
      </c>
      <c r="C62" s="145">
        <f>IFERROR(C61*'Currency Conversions'!$C$9,"N/A")</f>
        <v>0.13333333333333333</v>
      </c>
      <c r="D62" s="145">
        <f>IFERROR(D61*'Currency Conversions'!D9,"N/A")</f>
        <v>0.22</v>
      </c>
      <c r="E62" s="145">
        <f>IFERROR(E61*'Currency Conversions'!E9,"N/A")</f>
        <v>0.2</v>
      </c>
      <c r="F62" s="145" t="str">
        <f>IFERROR(F61*'Currency Conversions'!F9,"N/A")</f>
        <v>N/A</v>
      </c>
      <c r="G62" s="145">
        <f>IFERROR(G61*'Currency Conversions'!G9,"N/A")</f>
        <v>0.05</v>
      </c>
      <c r="H62" s="145" t="str">
        <f>IFERROR(H61*'Currency Conversions'!H9,"N/A")</f>
        <v>N/A</v>
      </c>
      <c r="I62" s="145" t="str">
        <f>IFERROR(I61*'Currency Conversions'!I9,"N/A")</f>
        <v>N/A</v>
      </c>
      <c r="J62" s="145" t="str">
        <f>IFERROR(J61*'Currency Conversions'!J9,"N/A")</f>
        <v>N/A</v>
      </c>
      <c r="K62" s="145" t="str">
        <f>IFERROR(K61*'Currency Conversions'!K9,"N/A")</f>
        <v>N/A</v>
      </c>
      <c r="L62" s="145">
        <f>IFERROR(L61*'Currency Conversions'!L9,"N/A")</f>
        <v>1</v>
      </c>
      <c r="M62" s="145">
        <f>IFERROR(M61*'Currency Conversions'!M9,"N/A")</f>
        <v>0.04</v>
      </c>
      <c r="N62" s="145" t="str">
        <f>IFERROR(N61*'Currency Conversions'!N9,"N/A")</f>
        <v>N/A</v>
      </c>
      <c r="O62" s="145" t="str">
        <f>IFERROR(O61*'Currency Conversions'!O9,"N/A")</f>
        <v>N/A</v>
      </c>
      <c r="P62" s="145" t="str">
        <f>IFERROR(P61*'Currency Conversions'!P9,"N/A")</f>
        <v>N/A</v>
      </c>
      <c r="Q62" s="145">
        <f>IFERROR(Q61*'Currency Conversions'!Q9,"N/A")</f>
        <v>5.7000000000000002E-2</v>
      </c>
      <c r="R62" s="145">
        <f>IFERROR(R61*'Currency Conversions'!R9,"N/A")</f>
        <v>0.04</v>
      </c>
      <c r="S62" s="145">
        <f>IFERROR(S61*'Currency Conversions'!S9,"N/A")</f>
        <v>0.04</v>
      </c>
      <c r="T62" s="145" t="str">
        <f>IFERROR(T61*'Currency Conversions'!T9,"N/A")</f>
        <v>N/A</v>
      </c>
      <c r="U62" s="145">
        <f>IFERROR(U61*'Currency Conversions'!U9,"N/A")</f>
        <v>0.1</v>
      </c>
      <c r="V62" s="145">
        <f>IFERROR(V61*'Currency Conversions'!V9,"N/A")</f>
        <v>6.9000000000000006E-2</v>
      </c>
      <c r="W62" s="145" t="str">
        <f>IFERROR(W61*'Currency Conversions'!W9,"N/A")</f>
        <v>N/A</v>
      </c>
      <c r="X62" s="145" t="str">
        <f>IFERROR(X61*'Currency Conversions'!X9,"N/A")</f>
        <v>N/A</v>
      </c>
      <c r="Y62" s="145" t="str">
        <f>IFERROR(Y61*'Currency Conversions'!Y9,"N/A")</f>
        <v>N/A</v>
      </c>
      <c r="Z62" s="145" t="str">
        <f>IFERROR(Z61*'Currency Conversions'!Z9,"N/A")</f>
        <v>N/A</v>
      </c>
      <c r="AA62" s="145">
        <f>IFERROR(AA61*'Currency Conversions'!AF9,"N/A")</f>
        <v>0</v>
      </c>
      <c r="AB62" s="145">
        <f>IFERROR(AB61*'Currency Conversions'!AG9,"N/A")</f>
        <v>0</v>
      </c>
      <c r="AC62" s="155"/>
      <c r="AD62" s="155"/>
      <c r="AE62" s="64"/>
    </row>
    <row r="63" spans="1:31" ht="15.75" customHeight="1">
      <c r="A63" s="138" t="s">
        <v>272</v>
      </c>
      <c r="B63" s="134">
        <f t="shared" ref="B63:AB63" si="29">$C$7</f>
        <v>1</v>
      </c>
      <c r="C63" s="134">
        <f t="shared" si="29"/>
        <v>1</v>
      </c>
      <c r="D63" s="134">
        <f t="shared" si="29"/>
        <v>1</v>
      </c>
      <c r="E63" s="134">
        <f t="shared" si="29"/>
        <v>1</v>
      </c>
      <c r="F63" s="134">
        <f t="shared" si="29"/>
        <v>1</v>
      </c>
      <c r="G63" s="134">
        <f t="shared" si="29"/>
        <v>1</v>
      </c>
      <c r="H63" s="134">
        <f t="shared" si="29"/>
        <v>1</v>
      </c>
      <c r="I63" s="134">
        <f t="shared" si="29"/>
        <v>1</v>
      </c>
      <c r="J63" s="134">
        <f t="shared" si="29"/>
        <v>1</v>
      </c>
      <c r="K63" s="134">
        <f t="shared" si="29"/>
        <v>1</v>
      </c>
      <c r="L63" s="134">
        <f t="shared" si="29"/>
        <v>1</v>
      </c>
      <c r="M63" s="134">
        <f t="shared" si="29"/>
        <v>1</v>
      </c>
      <c r="N63" s="134">
        <f t="shared" si="29"/>
        <v>1</v>
      </c>
      <c r="O63" s="134">
        <f t="shared" si="29"/>
        <v>1</v>
      </c>
      <c r="P63" s="134">
        <f t="shared" si="29"/>
        <v>1</v>
      </c>
      <c r="Q63" s="134">
        <f t="shared" si="29"/>
        <v>1</v>
      </c>
      <c r="R63" s="134">
        <f t="shared" si="29"/>
        <v>1</v>
      </c>
      <c r="S63" s="134">
        <f t="shared" si="29"/>
        <v>1</v>
      </c>
      <c r="T63" s="134">
        <f t="shared" si="29"/>
        <v>1</v>
      </c>
      <c r="U63" s="134">
        <f t="shared" si="29"/>
        <v>1</v>
      </c>
      <c r="V63" s="134">
        <f t="shared" si="29"/>
        <v>1</v>
      </c>
      <c r="W63" s="134">
        <f t="shared" si="29"/>
        <v>1</v>
      </c>
      <c r="X63" s="134">
        <f t="shared" si="29"/>
        <v>1</v>
      </c>
      <c r="Y63" s="134">
        <f t="shared" si="29"/>
        <v>1</v>
      </c>
      <c r="Z63" s="134">
        <f t="shared" si="29"/>
        <v>1</v>
      </c>
      <c r="AA63" s="134">
        <f t="shared" si="29"/>
        <v>1</v>
      </c>
      <c r="AB63" s="134">
        <f t="shared" si="29"/>
        <v>1</v>
      </c>
      <c r="AC63" s="74"/>
      <c r="AD63" s="74"/>
      <c r="AE63" s="138"/>
    </row>
    <row r="64" spans="1:31" ht="15.75" customHeight="1">
      <c r="A64" s="139" t="s">
        <v>273</v>
      </c>
      <c r="B64" s="140" t="str">
        <f t="shared" ref="B64:AB64" si="30">IF(B61="N/A","N/A",PRODUCT(B62:B63))</f>
        <v>N/A</v>
      </c>
      <c r="C64" s="140">
        <f t="shared" si="30"/>
        <v>0.13333333333333333</v>
      </c>
      <c r="D64" s="140">
        <f t="shared" si="30"/>
        <v>0.22</v>
      </c>
      <c r="E64" s="140">
        <f t="shared" si="30"/>
        <v>0.2</v>
      </c>
      <c r="F64" s="140" t="str">
        <f t="shared" si="30"/>
        <v>N/A</v>
      </c>
      <c r="G64" s="140">
        <f t="shared" si="30"/>
        <v>0.05</v>
      </c>
      <c r="H64" s="140" t="str">
        <f t="shared" si="30"/>
        <v>N/A</v>
      </c>
      <c r="I64" s="140" t="str">
        <f t="shared" si="30"/>
        <v>N/A</v>
      </c>
      <c r="J64" s="140" t="str">
        <f t="shared" si="30"/>
        <v>N/A</v>
      </c>
      <c r="K64" s="140" t="str">
        <f t="shared" si="30"/>
        <v>N/A</v>
      </c>
      <c r="L64" s="140">
        <f t="shared" si="30"/>
        <v>1</v>
      </c>
      <c r="M64" s="140">
        <f t="shared" si="30"/>
        <v>0.04</v>
      </c>
      <c r="N64" s="140" t="str">
        <f t="shared" si="30"/>
        <v>N/A</v>
      </c>
      <c r="O64" s="140" t="str">
        <f t="shared" si="30"/>
        <v>N/A</v>
      </c>
      <c r="P64" s="140" t="str">
        <f t="shared" si="30"/>
        <v>N/A</v>
      </c>
      <c r="Q64" s="140">
        <f t="shared" si="30"/>
        <v>5.7000000000000002E-2</v>
      </c>
      <c r="R64" s="140">
        <f t="shared" si="30"/>
        <v>0.04</v>
      </c>
      <c r="S64" s="140">
        <f t="shared" si="30"/>
        <v>0.04</v>
      </c>
      <c r="T64" s="140" t="str">
        <f t="shared" si="30"/>
        <v>N/A</v>
      </c>
      <c r="U64" s="140">
        <f t="shared" si="30"/>
        <v>0.1</v>
      </c>
      <c r="V64" s="140">
        <f t="shared" si="30"/>
        <v>6.9000000000000006E-2</v>
      </c>
      <c r="W64" s="140" t="str">
        <f t="shared" si="30"/>
        <v>N/A</v>
      </c>
      <c r="X64" s="140" t="str">
        <f t="shared" si="30"/>
        <v>N/A</v>
      </c>
      <c r="Y64" s="140" t="str">
        <f t="shared" si="30"/>
        <v>N/A</v>
      </c>
      <c r="Z64" s="140" t="str">
        <f t="shared" si="30"/>
        <v>N/A</v>
      </c>
      <c r="AA64" s="140">
        <f t="shared" si="30"/>
        <v>0</v>
      </c>
      <c r="AB64" s="140">
        <f t="shared" si="30"/>
        <v>0</v>
      </c>
      <c r="AC64" s="185"/>
      <c r="AD64" s="185"/>
      <c r="AE64" s="144"/>
    </row>
    <row r="65" spans="1:31" ht="15.75" customHeight="1">
      <c r="A65" s="64"/>
      <c r="B65" s="159"/>
      <c r="C65" s="159"/>
      <c r="D65" s="159"/>
      <c r="E65" s="160"/>
      <c r="F65" s="159"/>
      <c r="G65" s="159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0"/>
      <c r="Z65" s="160"/>
      <c r="AA65" s="160"/>
      <c r="AB65" s="160"/>
      <c r="AC65" s="64"/>
      <c r="AD65" s="64"/>
      <c r="AE65" s="64"/>
    </row>
    <row r="66" spans="1:31" ht="15.75" customHeight="1">
      <c r="A66" s="70" t="s">
        <v>270</v>
      </c>
      <c r="B66" s="172" t="s">
        <v>99</v>
      </c>
      <c r="C66" s="172">
        <v>1991</v>
      </c>
      <c r="D66" s="172" t="s">
        <v>99</v>
      </c>
      <c r="E66" s="172">
        <v>1</v>
      </c>
      <c r="F66" s="172" t="s">
        <v>99</v>
      </c>
      <c r="G66" s="172" t="s">
        <v>99</v>
      </c>
      <c r="H66" s="172" t="s">
        <v>99</v>
      </c>
      <c r="I66" s="172" t="s">
        <v>99</v>
      </c>
      <c r="J66" s="172" t="s">
        <v>99</v>
      </c>
      <c r="K66" s="172" t="s">
        <v>99</v>
      </c>
      <c r="L66" s="172" t="s">
        <v>99</v>
      </c>
      <c r="M66" s="172" t="s">
        <v>99</v>
      </c>
      <c r="N66" s="172" t="s">
        <v>99</v>
      </c>
      <c r="O66" s="172" t="s">
        <v>99</v>
      </c>
      <c r="P66" s="172" t="s">
        <v>99</v>
      </c>
      <c r="Q66" s="172" t="s">
        <v>99</v>
      </c>
      <c r="R66" s="172" t="s">
        <v>99</v>
      </c>
      <c r="S66" s="172" t="s">
        <v>99</v>
      </c>
      <c r="T66" s="172" t="s">
        <v>99</v>
      </c>
      <c r="U66" s="172" t="s">
        <v>99</v>
      </c>
      <c r="V66" s="172" t="s">
        <v>99</v>
      </c>
      <c r="W66" s="172" t="s">
        <v>99</v>
      </c>
      <c r="X66" s="172" t="s">
        <v>99</v>
      </c>
      <c r="Y66" s="172" t="s">
        <v>99</v>
      </c>
      <c r="Z66" s="172" t="s">
        <v>99</v>
      </c>
      <c r="AA66" s="175"/>
      <c r="AB66" s="175"/>
      <c r="AC66" s="71"/>
      <c r="AD66" s="71"/>
      <c r="AE66" s="64"/>
    </row>
    <row r="67" spans="1:31" ht="15.75" customHeight="1">
      <c r="A67" s="64" t="s">
        <v>271</v>
      </c>
      <c r="B67" s="145" t="str">
        <f>IFERROR(B66*'Currency Conversions'!B9,"N/A")</f>
        <v>N/A</v>
      </c>
      <c r="C67" s="145">
        <f>IFERROR(C66*'Currency Conversions'!C9,"N/A")</f>
        <v>0.26546666666666668</v>
      </c>
      <c r="D67" s="145" t="str">
        <f>IFERROR(D66*'Currency Conversions'!D9,"N/A")</f>
        <v>N/A</v>
      </c>
      <c r="E67" s="145">
        <f>IFERROR(E66*'Currency Conversions'!E15,"N/A")</f>
        <v>1</v>
      </c>
      <c r="F67" s="145" t="str">
        <f>IFERROR(F66*'Currency Conversions'!F9,"N/A")</f>
        <v>N/A</v>
      </c>
      <c r="G67" s="145" t="str">
        <f>IFERROR(G66*'Currency Conversions'!G9,"N/A")</f>
        <v>N/A</v>
      </c>
      <c r="H67" s="145" t="str">
        <f>IFERROR(H66*'Currency Conversions'!H9,"N/A")</f>
        <v>N/A</v>
      </c>
      <c r="I67" s="145" t="str">
        <f>IFERROR(I66*'Currency Conversions'!I9,"N/A")</f>
        <v>N/A</v>
      </c>
      <c r="J67" s="145" t="str">
        <f>IFERROR(J66*'Currency Conversions'!J9,"N/A")</f>
        <v>N/A</v>
      </c>
      <c r="K67" s="145" t="str">
        <f>IFERROR(K66*'Currency Conversions'!K9,"N/A")</f>
        <v>N/A</v>
      </c>
      <c r="L67" s="145" t="str">
        <f>IFERROR(L66*'Currency Conversions'!L9,"N/A")</f>
        <v>N/A</v>
      </c>
      <c r="M67" s="145" t="str">
        <f>IFERROR(M66*'Currency Conversions'!M9,"N/A")</f>
        <v>N/A</v>
      </c>
      <c r="N67" s="145" t="str">
        <f>IFERROR(N66*'Currency Conversions'!N9,"N/A")</f>
        <v>N/A</v>
      </c>
      <c r="O67" s="145" t="str">
        <f>IFERROR(O66*'Currency Conversions'!O9,"N/A")</f>
        <v>N/A</v>
      </c>
      <c r="P67" s="145" t="str">
        <f>IFERROR(P66*'Currency Conversions'!P9,"N/A")</f>
        <v>N/A</v>
      </c>
      <c r="Q67" s="145" t="str">
        <f>IFERROR(Q66*'Currency Conversions'!Q9,"N/A")</f>
        <v>N/A</v>
      </c>
      <c r="R67" s="145" t="str">
        <f>IFERROR(R66*'Currency Conversions'!R9,"N/A")</f>
        <v>N/A</v>
      </c>
      <c r="S67" s="145" t="str">
        <f>IFERROR(S66*'Currency Conversions'!S9,"N/A")</f>
        <v>N/A</v>
      </c>
      <c r="T67" s="145" t="str">
        <f>IFERROR(T66*'Currency Conversions'!T9,"N/A")</f>
        <v>N/A</v>
      </c>
      <c r="U67" s="145" t="str">
        <f>IFERROR(U66*'Currency Conversions'!U9,"N/A")</f>
        <v>N/A</v>
      </c>
      <c r="V67" s="145" t="str">
        <f>IFERROR(V66*'Currency Conversions'!V9,"N/A")</f>
        <v>N/A</v>
      </c>
      <c r="W67" s="145" t="str">
        <f>IFERROR(W66*'Currency Conversions'!W9,"N/A")</f>
        <v>N/A</v>
      </c>
      <c r="X67" s="145" t="str">
        <f>IFERROR(X66*'Currency Conversions'!X9,"N/A")</f>
        <v>N/A</v>
      </c>
      <c r="Y67" s="145" t="str">
        <f>IFERROR(Y66*'Currency Conversions'!Y9,"N/A")</f>
        <v>N/A</v>
      </c>
      <c r="Z67" s="145" t="str">
        <f>IFERROR(Z66*'Currency Conversions'!Z9,"N/A")</f>
        <v>N/A</v>
      </c>
      <c r="AA67" s="145">
        <f>IFERROR(AA66*'Currency Conversions'!AF9,"N/A")</f>
        <v>0</v>
      </c>
      <c r="AB67" s="145">
        <f>IFERROR(AB66*'Currency Conversions'!AG9,"N/A")</f>
        <v>0</v>
      </c>
      <c r="AC67" s="155"/>
      <c r="AD67" s="155"/>
      <c r="AE67" s="64"/>
    </row>
    <row r="68" spans="1:31" ht="15.75" customHeight="1">
      <c r="A68" s="138" t="s">
        <v>272</v>
      </c>
      <c r="B68" s="134">
        <f t="shared" ref="B68:AB68" si="31">$C$7</f>
        <v>1</v>
      </c>
      <c r="C68" s="134">
        <f t="shared" si="31"/>
        <v>1</v>
      </c>
      <c r="D68" s="134">
        <f t="shared" si="31"/>
        <v>1</v>
      </c>
      <c r="E68" s="134">
        <f t="shared" si="31"/>
        <v>1</v>
      </c>
      <c r="F68" s="134">
        <f t="shared" si="31"/>
        <v>1</v>
      </c>
      <c r="G68" s="134">
        <f t="shared" si="31"/>
        <v>1</v>
      </c>
      <c r="H68" s="134">
        <f t="shared" si="31"/>
        <v>1</v>
      </c>
      <c r="I68" s="134">
        <f t="shared" si="31"/>
        <v>1</v>
      </c>
      <c r="J68" s="134">
        <f t="shared" si="31"/>
        <v>1</v>
      </c>
      <c r="K68" s="134">
        <f t="shared" si="31"/>
        <v>1</v>
      </c>
      <c r="L68" s="134">
        <f t="shared" si="31"/>
        <v>1</v>
      </c>
      <c r="M68" s="134">
        <f t="shared" si="31"/>
        <v>1</v>
      </c>
      <c r="N68" s="134">
        <f t="shared" si="31"/>
        <v>1</v>
      </c>
      <c r="O68" s="134">
        <f t="shared" si="31"/>
        <v>1</v>
      </c>
      <c r="P68" s="134">
        <f t="shared" si="31"/>
        <v>1</v>
      </c>
      <c r="Q68" s="134">
        <f t="shared" si="31"/>
        <v>1</v>
      </c>
      <c r="R68" s="134">
        <f t="shared" si="31"/>
        <v>1</v>
      </c>
      <c r="S68" s="134">
        <f t="shared" si="31"/>
        <v>1</v>
      </c>
      <c r="T68" s="134">
        <f t="shared" si="31"/>
        <v>1</v>
      </c>
      <c r="U68" s="134">
        <f t="shared" si="31"/>
        <v>1</v>
      </c>
      <c r="V68" s="134">
        <f t="shared" si="31"/>
        <v>1</v>
      </c>
      <c r="W68" s="134">
        <f t="shared" si="31"/>
        <v>1</v>
      </c>
      <c r="X68" s="134">
        <f t="shared" si="31"/>
        <v>1</v>
      </c>
      <c r="Y68" s="134">
        <f t="shared" si="31"/>
        <v>1</v>
      </c>
      <c r="Z68" s="134">
        <f t="shared" si="31"/>
        <v>1</v>
      </c>
      <c r="AA68" s="134">
        <f t="shared" si="31"/>
        <v>1</v>
      </c>
      <c r="AB68" s="134">
        <f t="shared" si="31"/>
        <v>1</v>
      </c>
      <c r="AC68" s="74"/>
      <c r="AD68" s="74"/>
      <c r="AE68" s="138"/>
    </row>
    <row r="69" spans="1:31" ht="15.75" customHeight="1">
      <c r="A69" s="139" t="s">
        <v>273</v>
      </c>
      <c r="B69" s="140" t="str">
        <f t="shared" ref="B69:AB69" si="32">IF(B66="N/A","N/A",PRODUCT(B67:B68))</f>
        <v>N/A</v>
      </c>
      <c r="C69" s="140">
        <f t="shared" si="32"/>
        <v>0.26546666666666668</v>
      </c>
      <c r="D69" s="140" t="str">
        <f t="shared" si="32"/>
        <v>N/A</v>
      </c>
      <c r="E69" s="140">
        <f t="shared" si="32"/>
        <v>1</v>
      </c>
      <c r="F69" s="140" t="str">
        <f t="shared" si="32"/>
        <v>N/A</v>
      </c>
      <c r="G69" s="140" t="str">
        <f t="shared" si="32"/>
        <v>N/A</v>
      </c>
      <c r="H69" s="140" t="str">
        <f t="shared" si="32"/>
        <v>N/A</v>
      </c>
      <c r="I69" s="140" t="str">
        <f t="shared" si="32"/>
        <v>N/A</v>
      </c>
      <c r="J69" s="140" t="str">
        <f t="shared" si="32"/>
        <v>N/A</v>
      </c>
      <c r="K69" s="140" t="str">
        <f t="shared" si="32"/>
        <v>N/A</v>
      </c>
      <c r="L69" s="140" t="str">
        <f t="shared" si="32"/>
        <v>N/A</v>
      </c>
      <c r="M69" s="140" t="str">
        <f t="shared" si="32"/>
        <v>N/A</v>
      </c>
      <c r="N69" s="140" t="str">
        <f t="shared" si="32"/>
        <v>N/A</v>
      </c>
      <c r="O69" s="140" t="str">
        <f t="shared" si="32"/>
        <v>N/A</v>
      </c>
      <c r="P69" s="140" t="str">
        <f t="shared" si="32"/>
        <v>N/A</v>
      </c>
      <c r="Q69" s="140" t="str">
        <f t="shared" si="32"/>
        <v>N/A</v>
      </c>
      <c r="R69" s="140" t="str">
        <f t="shared" si="32"/>
        <v>N/A</v>
      </c>
      <c r="S69" s="140" t="str">
        <f t="shared" si="32"/>
        <v>N/A</v>
      </c>
      <c r="T69" s="140" t="str">
        <f t="shared" si="32"/>
        <v>N/A</v>
      </c>
      <c r="U69" s="140" t="str">
        <f t="shared" si="32"/>
        <v>N/A</v>
      </c>
      <c r="V69" s="140" t="str">
        <f t="shared" si="32"/>
        <v>N/A</v>
      </c>
      <c r="W69" s="140" t="str">
        <f t="shared" si="32"/>
        <v>N/A</v>
      </c>
      <c r="X69" s="140" t="str">
        <f t="shared" si="32"/>
        <v>N/A</v>
      </c>
      <c r="Y69" s="140" t="str">
        <f t="shared" si="32"/>
        <v>N/A</v>
      </c>
      <c r="Z69" s="140" t="str">
        <f t="shared" si="32"/>
        <v>N/A</v>
      </c>
      <c r="AA69" s="140">
        <f t="shared" si="32"/>
        <v>0</v>
      </c>
      <c r="AB69" s="140">
        <f t="shared" si="32"/>
        <v>0</v>
      </c>
      <c r="AC69" s="185"/>
      <c r="AD69" s="185"/>
      <c r="AE69" s="144"/>
    </row>
    <row r="70" spans="1:31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</row>
    <row r="71" spans="1:31" ht="15.75" customHeight="1">
      <c r="A71" s="156" t="s">
        <v>274</v>
      </c>
      <c r="B71" s="157">
        <f t="shared" ref="B71:AB71" si="33">SUM(B64,B57,B69)</f>
        <v>1.36</v>
      </c>
      <c r="C71" s="157">
        <f t="shared" si="33"/>
        <v>2.8328000000000002</v>
      </c>
      <c r="D71" s="157">
        <f t="shared" si="33"/>
        <v>1.2000000000000002</v>
      </c>
      <c r="E71" s="157">
        <f t="shared" si="33"/>
        <v>1.8080000000000001</v>
      </c>
      <c r="F71" s="157">
        <f t="shared" si="33"/>
        <v>2.3593220338983052</v>
      </c>
      <c r="G71" s="157">
        <f t="shared" si="33"/>
        <v>5.4399999999999986</v>
      </c>
      <c r="H71" s="157">
        <f t="shared" si="33"/>
        <v>1.9200000000000004</v>
      </c>
      <c r="I71" s="157">
        <f t="shared" si="33"/>
        <v>2.9333333333333331</v>
      </c>
      <c r="J71" s="157">
        <f t="shared" si="33"/>
        <v>4.2133333333333329</v>
      </c>
      <c r="K71" s="157">
        <f t="shared" si="33"/>
        <v>4.8088888888888883</v>
      </c>
      <c r="L71" s="157">
        <f t="shared" si="33"/>
        <v>3.1466666666666665</v>
      </c>
      <c r="M71" s="157">
        <f t="shared" si="33"/>
        <v>1.9466666666666668</v>
      </c>
      <c r="N71" s="157">
        <f t="shared" si="33"/>
        <v>3.246666666666667</v>
      </c>
      <c r="O71" s="157">
        <f t="shared" si="33"/>
        <v>3.8400000000000007</v>
      </c>
      <c r="P71" s="157">
        <f t="shared" si="33"/>
        <v>1.9</v>
      </c>
      <c r="Q71" s="157">
        <f t="shared" si="33"/>
        <v>3.2103333333333333</v>
      </c>
      <c r="R71" s="157">
        <f t="shared" si="33"/>
        <v>8.68</v>
      </c>
      <c r="S71" s="157">
        <f t="shared" si="33"/>
        <v>8.0399999999999991</v>
      </c>
      <c r="T71" s="157">
        <f t="shared" si="33"/>
        <v>3.8400000000000007</v>
      </c>
      <c r="U71" s="157">
        <f t="shared" si="33"/>
        <v>6.8850401002506265</v>
      </c>
      <c r="V71" s="157">
        <f t="shared" si="33"/>
        <v>5.1889999999999992</v>
      </c>
      <c r="W71" s="157">
        <f t="shared" si="33"/>
        <v>1.5166666666666666</v>
      </c>
      <c r="X71" s="157">
        <f t="shared" si="33"/>
        <v>9</v>
      </c>
      <c r="Y71" s="157">
        <f t="shared" si="33"/>
        <v>1.44</v>
      </c>
      <c r="Z71" s="157">
        <f t="shared" si="33"/>
        <v>3.84</v>
      </c>
      <c r="AA71" s="157">
        <f t="shared" si="33"/>
        <v>0</v>
      </c>
      <c r="AB71" s="157">
        <f t="shared" si="33"/>
        <v>0</v>
      </c>
      <c r="AC71" s="186"/>
      <c r="AD71" s="186"/>
      <c r="AE71" s="87"/>
    </row>
    <row r="72" spans="1:31" ht="15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</row>
    <row r="73" spans="1:31" ht="15.75" customHeight="1">
      <c r="A73" s="92"/>
      <c r="B73" s="92"/>
      <c r="C73" s="187" t="s">
        <v>275</v>
      </c>
      <c r="D73" s="188"/>
      <c r="E73" s="187" t="s">
        <v>276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</row>
    <row r="74" spans="1:31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</row>
    <row r="75" spans="1:31" ht="15.7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</row>
    <row r="76" spans="1:31" ht="15.75" customHeight="1">
      <c r="A76" s="188"/>
      <c r="B76" s="188"/>
      <c r="C76" s="189"/>
      <c r="D76" s="188"/>
      <c r="E76" s="189"/>
      <c r="F76" s="188"/>
      <c r="G76" s="188"/>
      <c r="H76" s="188"/>
      <c r="I76" s="188"/>
      <c r="J76" s="188"/>
      <c r="K76" s="188"/>
      <c r="L76" s="188"/>
      <c r="M76" s="188"/>
      <c r="N76" s="190"/>
      <c r="O76" s="188"/>
      <c r="P76" s="188"/>
      <c r="Q76" s="188"/>
      <c r="R76" s="188"/>
      <c r="S76" s="188"/>
      <c r="T76" s="190"/>
      <c r="U76" s="190"/>
      <c r="V76" s="188"/>
      <c r="W76" s="190"/>
      <c r="X76" s="190"/>
      <c r="Y76" s="190"/>
      <c r="Z76" s="190"/>
      <c r="AA76" s="190"/>
      <c r="AB76" s="190"/>
      <c r="AC76" s="190"/>
      <c r="AD76" s="190"/>
      <c r="AE76" s="92"/>
    </row>
    <row r="77" spans="1:31" ht="15.75" customHeight="1">
      <c r="A77" s="190"/>
      <c r="B77" s="92"/>
      <c r="C77" s="92"/>
      <c r="D77" s="92"/>
      <c r="E77" s="190"/>
      <c r="F77" s="92"/>
      <c r="G77" s="92"/>
      <c r="H77" s="92"/>
      <c r="I77" s="92"/>
      <c r="J77" s="92"/>
      <c r="K77" s="92"/>
      <c r="L77" s="92"/>
      <c r="M77" s="92"/>
      <c r="N77" s="190"/>
      <c r="O77" s="92"/>
      <c r="P77" s="92"/>
      <c r="Q77" s="92"/>
      <c r="R77" s="92"/>
      <c r="S77" s="92"/>
      <c r="T77" s="190"/>
      <c r="U77" s="190"/>
      <c r="V77" s="92"/>
      <c r="W77" s="190"/>
      <c r="X77" s="190"/>
      <c r="Y77" s="190"/>
      <c r="Z77" s="190"/>
      <c r="AA77" s="190"/>
      <c r="AB77" s="190"/>
      <c r="AC77" s="190"/>
      <c r="AD77" s="190"/>
      <c r="AE77" s="92"/>
    </row>
    <row r="78" spans="1:31" ht="15.75" customHeight="1">
      <c r="A78" s="190"/>
      <c r="B78" s="92"/>
      <c r="C78" s="92"/>
      <c r="D78" s="92"/>
      <c r="E78" s="190"/>
      <c r="F78" s="92"/>
      <c r="G78" s="92"/>
      <c r="H78" s="92"/>
      <c r="I78" s="92"/>
      <c r="J78" s="92"/>
      <c r="K78" s="92"/>
      <c r="L78" s="92"/>
      <c r="M78" s="92"/>
      <c r="N78" s="190"/>
      <c r="O78" s="92"/>
      <c r="P78" s="92"/>
      <c r="Q78" s="92"/>
      <c r="R78" s="92"/>
      <c r="S78" s="92"/>
      <c r="T78" s="190"/>
      <c r="U78" s="190"/>
      <c r="V78" s="92"/>
      <c r="W78" s="190"/>
      <c r="X78" s="190"/>
      <c r="Y78" s="190"/>
      <c r="Z78" s="190"/>
      <c r="AA78" s="190"/>
      <c r="AB78" s="190"/>
      <c r="AC78" s="190"/>
      <c r="AD78" s="190"/>
      <c r="AE78" s="92"/>
    </row>
    <row r="79" spans="1:31" ht="15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 spans="1:31" ht="15.75" customHeight="1">
      <c r="A80" s="190"/>
      <c r="B80" s="92"/>
      <c r="C80" s="92"/>
      <c r="D80" s="92"/>
      <c r="E80" s="190"/>
      <c r="F80" s="92"/>
      <c r="G80" s="92"/>
      <c r="H80" s="92"/>
      <c r="I80" s="190"/>
      <c r="J80" s="92"/>
      <c r="K80" s="92"/>
      <c r="L80" s="92"/>
      <c r="M80" s="92"/>
      <c r="N80" s="190"/>
      <c r="O80" s="92"/>
      <c r="P80" s="92"/>
      <c r="Q80" s="92"/>
      <c r="R80" s="92"/>
      <c r="S80" s="92"/>
      <c r="T80" s="190"/>
      <c r="U80" s="190"/>
      <c r="V80" s="92"/>
      <c r="W80" s="190"/>
      <c r="X80" s="190"/>
      <c r="Y80" s="190"/>
      <c r="Z80" s="190"/>
      <c r="AA80" s="190"/>
      <c r="AB80" s="190"/>
      <c r="AC80" s="190"/>
      <c r="AD80" s="190"/>
      <c r="AE80" s="92"/>
    </row>
    <row r="81" spans="1:31" ht="15.75" customHeight="1">
      <c r="A81" s="190"/>
      <c r="B81" s="92"/>
      <c r="C81" s="92"/>
      <c r="D81" s="92"/>
      <c r="E81" s="190"/>
      <c r="F81" s="92"/>
      <c r="G81" s="92"/>
      <c r="H81" s="92"/>
      <c r="I81" s="92"/>
      <c r="J81" s="92"/>
      <c r="K81" s="92"/>
      <c r="L81" s="92"/>
      <c r="M81" s="92"/>
      <c r="N81" s="190"/>
      <c r="O81" s="92"/>
      <c r="P81" s="92"/>
      <c r="Q81" s="92"/>
      <c r="R81" s="92"/>
      <c r="S81" s="92"/>
      <c r="T81" s="190"/>
      <c r="U81" s="190"/>
      <c r="V81" s="92"/>
      <c r="W81" s="190"/>
      <c r="X81" s="190"/>
      <c r="Y81" s="190"/>
      <c r="Z81" s="190"/>
      <c r="AA81" s="190"/>
      <c r="AB81" s="190"/>
      <c r="AC81" s="190"/>
      <c r="AD81" s="190"/>
      <c r="AE81" s="92"/>
    </row>
    <row r="82" spans="1:31" ht="15.75" customHeight="1">
      <c r="A82" s="190"/>
      <c r="B82" s="92"/>
      <c r="C82" s="92"/>
      <c r="D82" s="92"/>
      <c r="E82" s="190"/>
      <c r="F82" s="92"/>
      <c r="G82" s="92"/>
      <c r="H82" s="92"/>
      <c r="I82" s="92"/>
      <c r="J82" s="92"/>
      <c r="K82" s="92"/>
      <c r="L82" s="92"/>
      <c r="M82" s="92"/>
      <c r="N82" s="190"/>
      <c r="O82" s="92"/>
      <c r="P82" s="92"/>
      <c r="Q82" s="92"/>
      <c r="R82" s="92"/>
      <c r="S82" s="92"/>
      <c r="T82" s="190"/>
      <c r="U82" s="190"/>
      <c r="V82" s="92"/>
      <c r="W82" s="190"/>
      <c r="X82" s="190"/>
      <c r="Y82" s="190"/>
      <c r="Z82" s="190"/>
      <c r="AA82" s="190"/>
      <c r="AB82" s="190"/>
      <c r="AC82" s="190"/>
      <c r="AD82" s="190"/>
      <c r="AE82" s="92"/>
    </row>
    <row r="83" spans="1:31" ht="15.75" customHeight="1">
      <c r="A83" s="190"/>
      <c r="B83" s="92"/>
      <c r="C83" s="92"/>
      <c r="D83" s="92"/>
      <c r="E83" s="190"/>
      <c r="F83" s="92"/>
      <c r="G83" s="92"/>
      <c r="H83" s="92"/>
      <c r="I83" s="92"/>
      <c r="J83" s="92"/>
      <c r="K83" s="92"/>
      <c r="L83" s="92"/>
      <c r="M83" s="92"/>
      <c r="N83" s="190"/>
      <c r="O83" s="92"/>
      <c r="P83" s="92"/>
      <c r="Q83" s="92"/>
      <c r="R83" s="92"/>
      <c r="S83" s="92"/>
      <c r="T83" s="190"/>
      <c r="U83" s="190"/>
      <c r="V83" s="92"/>
      <c r="W83" s="190"/>
      <c r="X83" s="190"/>
      <c r="Y83" s="190"/>
      <c r="Z83" s="190"/>
      <c r="AA83" s="190"/>
      <c r="AB83" s="190"/>
      <c r="AC83" s="190"/>
      <c r="AD83" s="190"/>
      <c r="AE83" s="92"/>
    </row>
    <row r="84" spans="1:31" ht="15.75" customHeight="1">
      <c r="A84" s="92"/>
      <c r="B84" s="92"/>
      <c r="C84" s="92"/>
      <c r="D84" s="92"/>
      <c r="E84" s="190"/>
      <c r="F84" s="92"/>
      <c r="G84" s="92"/>
      <c r="H84" s="92"/>
      <c r="I84" s="92"/>
      <c r="J84" s="92"/>
      <c r="K84" s="92"/>
      <c r="L84" s="92"/>
      <c r="M84" s="92"/>
      <c r="N84" s="190"/>
      <c r="O84" s="92"/>
      <c r="P84" s="92"/>
      <c r="Q84" s="92"/>
      <c r="R84" s="92"/>
      <c r="S84" s="92"/>
      <c r="T84" s="190"/>
      <c r="U84" s="190"/>
      <c r="V84" s="92"/>
      <c r="W84" s="190"/>
      <c r="X84" s="190"/>
      <c r="Y84" s="190"/>
      <c r="Z84" s="190"/>
      <c r="AA84" s="190"/>
      <c r="AB84" s="190"/>
      <c r="AC84" s="190"/>
      <c r="AD84" s="190"/>
      <c r="AE84" s="92"/>
    </row>
    <row r="85" spans="1:31" ht="15.75" customHeight="1">
      <c r="A85" s="92"/>
      <c r="B85" s="92"/>
      <c r="C85" s="92"/>
      <c r="D85" s="92"/>
      <c r="E85" s="190"/>
      <c r="F85" s="92"/>
      <c r="G85" s="92"/>
      <c r="H85" s="92"/>
      <c r="I85" s="92"/>
      <c r="J85" s="92"/>
      <c r="K85" s="92"/>
      <c r="L85" s="92"/>
      <c r="M85" s="92"/>
      <c r="N85" s="190"/>
      <c r="O85" s="92"/>
      <c r="P85" s="92"/>
      <c r="Q85" s="92"/>
      <c r="R85" s="92"/>
      <c r="S85" s="92"/>
      <c r="T85" s="190"/>
      <c r="U85" s="190"/>
      <c r="V85" s="92"/>
      <c r="W85" s="190"/>
      <c r="X85" s="190"/>
      <c r="Y85" s="190"/>
      <c r="Z85" s="190"/>
      <c r="AA85" s="190"/>
      <c r="AB85" s="190"/>
      <c r="AC85" s="190"/>
      <c r="AD85" s="190"/>
      <c r="AE85" s="92"/>
    </row>
    <row r="86" spans="1:31" ht="15.75" customHeight="1">
      <c r="A86" s="92"/>
      <c r="B86" s="92"/>
      <c r="C86" s="92"/>
      <c r="D86" s="92"/>
      <c r="E86" s="190"/>
      <c r="F86" s="92"/>
      <c r="G86" s="92"/>
      <c r="H86" s="92"/>
      <c r="I86" s="92"/>
      <c r="J86" s="92"/>
      <c r="K86" s="92"/>
      <c r="L86" s="92"/>
      <c r="M86" s="92"/>
      <c r="N86" s="190"/>
      <c r="O86" s="92"/>
      <c r="P86" s="92"/>
      <c r="Q86" s="92"/>
      <c r="R86" s="92"/>
      <c r="S86" s="92"/>
      <c r="T86" s="190"/>
      <c r="U86" s="190"/>
      <c r="V86" s="92"/>
      <c r="W86" s="190"/>
      <c r="X86" s="190"/>
      <c r="Y86" s="190"/>
      <c r="Z86" s="190"/>
      <c r="AA86" s="190"/>
      <c r="AB86" s="190"/>
      <c r="AC86" s="190"/>
      <c r="AD86" s="190"/>
      <c r="AE86" s="92"/>
    </row>
    <row r="87" spans="1:31" ht="15.75" customHeight="1">
      <c r="A87" s="92"/>
      <c r="B87" s="92"/>
      <c r="C87" s="92"/>
      <c r="D87" s="92"/>
      <c r="E87" s="190"/>
      <c r="F87" s="92"/>
      <c r="G87" s="92"/>
      <c r="H87" s="92"/>
      <c r="I87" s="92"/>
      <c r="J87" s="92"/>
      <c r="K87" s="92"/>
      <c r="L87" s="92"/>
      <c r="M87" s="92"/>
      <c r="N87" s="190"/>
      <c r="O87" s="92"/>
      <c r="P87" s="92"/>
      <c r="Q87" s="92"/>
      <c r="R87" s="92"/>
      <c r="S87" s="92"/>
      <c r="T87" s="190"/>
      <c r="U87" s="190"/>
      <c r="V87" s="92"/>
      <c r="W87" s="190"/>
      <c r="X87" s="190"/>
      <c r="Y87" s="190"/>
      <c r="Z87" s="190"/>
      <c r="AA87" s="190"/>
      <c r="AB87" s="190"/>
      <c r="AC87" s="190"/>
      <c r="AD87" s="190"/>
      <c r="AE87" s="92"/>
    </row>
    <row r="88" spans="1:31" ht="15.75" customHeight="1">
      <c r="A88" s="92"/>
      <c r="B88" s="92"/>
      <c r="C88" s="92"/>
      <c r="D88" s="92"/>
      <c r="E88" s="190"/>
      <c r="F88" s="92"/>
      <c r="G88" s="92"/>
      <c r="H88" s="92"/>
      <c r="I88" s="92"/>
      <c r="J88" s="92"/>
      <c r="K88" s="92"/>
      <c r="L88" s="92"/>
      <c r="M88" s="92"/>
      <c r="N88" s="190"/>
      <c r="O88" s="92"/>
      <c r="P88" s="92"/>
      <c r="Q88" s="92"/>
      <c r="R88" s="92"/>
      <c r="S88" s="92"/>
      <c r="T88" s="190"/>
      <c r="U88" s="190"/>
      <c r="V88" s="92"/>
      <c r="W88" s="190"/>
      <c r="X88" s="190"/>
      <c r="Y88" s="190"/>
      <c r="Z88" s="190"/>
      <c r="AA88" s="190"/>
      <c r="AB88" s="190"/>
      <c r="AC88" s="190"/>
      <c r="AD88" s="190"/>
      <c r="AE88" s="92"/>
    </row>
    <row r="89" spans="1:31" ht="15.75" customHeight="1">
      <c r="A89" s="92"/>
      <c r="B89" s="92"/>
      <c r="C89" s="92"/>
      <c r="D89" s="92"/>
      <c r="E89" s="190"/>
      <c r="F89" s="92"/>
      <c r="G89" s="92"/>
      <c r="H89" s="92"/>
      <c r="I89" s="92"/>
      <c r="J89" s="92"/>
      <c r="K89" s="92"/>
      <c r="L89" s="92"/>
      <c r="M89" s="92"/>
      <c r="N89" s="190"/>
      <c r="O89" s="92"/>
      <c r="P89" s="92"/>
      <c r="Q89" s="190"/>
      <c r="R89" s="92"/>
      <c r="S89" s="92"/>
      <c r="T89" s="190"/>
      <c r="U89" s="190"/>
      <c r="V89" s="92"/>
      <c r="W89" s="190"/>
      <c r="X89" s="190"/>
      <c r="Y89" s="190"/>
      <c r="Z89" s="190"/>
      <c r="AA89" s="190"/>
      <c r="AB89" s="190"/>
      <c r="AC89" s="190"/>
      <c r="AD89" s="190"/>
      <c r="AE89" s="92"/>
    </row>
    <row r="90" spans="1:31" ht="15.75" customHeight="1">
      <c r="A90" s="92"/>
      <c r="B90" s="92"/>
      <c r="C90" s="92"/>
      <c r="D90" s="92"/>
      <c r="E90" s="190"/>
      <c r="F90" s="92"/>
      <c r="G90" s="92"/>
      <c r="H90" s="92"/>
      <c r="I90" s="92"/>
      <c r="J90" s="92"/>
      <c r="K90" s="92"/>
      <c r="L90" s="92"/>
      <c r="M90" s="92"/>
      <c r="N90" s="190"/>
      <c r="O90" s="190"/>
      <c r="P90" s="190"/>
      <c r="Q90" s="188"/>
      <c r="R90" s="92"/>
      <c r="S90" s="92"/>
      <c r="T90" s="190"/>
      <c r="U90" s="190"/>
      <c r="V90" s="92"/>
      <c r="W90" s="190"/>
      <c r="X90" s="190"/>
      <c r="Y90" s="190"/>
      <c r="Z90" s="190"/>
      <c r="AA90" s="190"/>
      <c r="AB90" s="190"/>
      <c r="AC90" s="190"/>
      <c r="AD90" s="190"/>
      <c r="AE90" s="92"/>
    </row>
    <row r="91" spans="1:31" ht="15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</row>
    <row r="92" spans="1:31" ht="15.7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</row>
    <row r="93" spans="1:31" ht="15.7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</row>
    <row r="94" spans="1:31" ht="15.7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</row>
    <row r="95" spans="1:31" ht="15.7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</row>
    <row r="96" spans="1:31" ht="15.7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</row>
    <row r="97" spans="1:31" ht="15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</row>
    <row r="98" spans="1:31" ht="15.7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</row>
    <row r="99" spans="1:31" ht="15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</row>
    <row r="100" spans="1:31" ht="15.7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</row>
    <row r="101" spans="1:31" ht="15.7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</row>
    <row r="102" spans="1:31" ht="15.75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</row>
    <row r="103" spans="1:31" ht="15.75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</row>
    <row r="104" spans="1:31" ht="15.7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</row>
    <row r="105" spans="1:31" ht="15.75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</row>
    <row r="106" spans="1:31" ht="15.75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</row>
    <row r="107" spans="1:31" ht="15.7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</row>
    <row r="108" spans="1:31" ht="15.7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</row>
    <row r="109" spans="1:31" ht="15.7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</row>
    <row r="110" spans="1:31" ht="15.7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</row>
    <row r="111" spans="1:31" ht="15.7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</row>
    <row r="112" spans="1:31" ht="15.7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</row>
    <row r="113" spans="1:31" ht="15.75" customHeight="1">
      <c r="A113" s="190"/>
      <c r="B113" s="92"/>
      <c r="C113" s="92"/>
      <c r="D113" s="92"/>
      <c r="E113" s="190"/>
      <c r="F113" s="92"/>
      <c r="G113" s="92"/>
      <c r="H113" s="92"/>
      <c r="I113" s="92"/>
      <c r="J113" s="92"/>
      <c r="K113" s="92"/>
      <c r="L113" s="92"/>
      <c r="M113" s="92"/>
      <c r="N113" s="190"/>
      <c r="O113" s="92"/>
      <c r="P113" s="92"/>
      <c r="Q113" s="92"/>
      <c r="R113" s="92"/>
      <c r="S113" s="92"/>
      <c r="T113" s="190"/>
      <c r="U113" s="190"/>
      <c r="V113" s="92"/>
      <c r="W113" s="190"/>
      <c r="X113" s="190"/>
      <c r="Y113" s="190"/>
      <c r="Z113" s="190"/>
      <c r="AA113" s="190"/>
      <c r="AB113" s="190"/>
      <c r="AC113" s="190"/>
      <c r="AD113" s="190"/>
      <c r="AE113" s="92"/>
    </row>
    <row r="114" spans="1:31" ht="15.75" customHeight="1">
      <c r="A114" s="190"/>
      <c r="B114" s="92"/>
      <c r="C114" s="92"/>
      <c r="D114" s="92"/>
      <c r="E114" s="190"/>
      <c r="F114" s="92"/>
      <c r="G114" s="92"/>
      <c r="H114" s="92"/>
      <c r="I114" s="92"/>
      <c r="J114" s="92"/>
      <c r="K114" s="92"/>
      <c r="L114" s="92"/>
      <c r="M114" s="92"/>
      <c r="N114" s="190"/>
      <c r="O114" s="92"/>
      <c r="P114" s="92"/>
      <c r="Q114" s="92"/>
      <c r="R114" s="92"/>
      <c r="S114" s="92"/>
      <c r="T114" s="190"/>
      <c r="U114" s="190"/>
      <c r="V114" s="92"/>
      <c r="W114" s="190"/>
      <c r="X114" s="190"/>
      <c r="Y114" s="190"/>
      <c r="Z114" s="190"/>
      <c r="AA114" s="190"/>
      <c r="AB114" s="190"/>
      <c r="AC114" s="190"/>
      <c r="AD114" s="190"/>
      <c r="AE114" s="92"/>
    </row>
    <row r="115" spans="1:31" ht="15.75" customHeight="1">
      <c r="A115" s="190"/>
      <c r="B115" s="92"/>
      <c r="C115" s="92"/>
      <c r="D115" s="92"/>
      <c r="E115" s="190"/>
      <c r="F115" s="92"/>
      <c r="G115" s="92"/>
      <c r="H115" s="92"/>
      <c r="I115" s="92"/>
      <c r="J115" s="92"/>
      <c r="K115" s="92"/>
      <c r="L115" s="92"/>
      <c r="M115" s="92"/>
      <c r="N115" s="190"/>
      <c r="O115" s="92"/>
      <c r="P115" s="92"/>
      <c r="Q115" s="92"/>
      <c r="R115" s="92"/>
      <c r="S115" s="92"/>
      <c r="T115" s="190"/>
      <c r="U115" s="190"/>
      <c r="V115" s="92"/>
      <c r="W115" s="190"/>
      <c r="X115" s="190"/>
      <c r="Y115" s="190"/>
      <c r="Z115" s="190"/>
      <c r="AA115" s="190"/>
      <c r="AB115" s="190"/>
      <c r="AC115" s="190"/>
      <c r="AD115" s="190"/>
      <c r="AE115" s="92"/>
    </row>
    <row r="116" spans="1:31" ht="15.75" customHeight="1">
      <c r="A116" s="190"/>
      <c r="B116" s="92"/>
      <c r="C116" s="92"/>
      <c r="D116" s="92"/>
      <c r="E116" s="190"/>
      <c r="F116" s="92"/>
      <c r="G116" s="92"/>
      <c r="H116" s="92"/>
      <c r="I116" s="92"/>
      <c r="J116" s="92"/>
      <c r="K116" s="92"/>
      <c r="L116" s="92"/>
      <c r="M116" s="92"/>
      <c r="N116" s="190"/>
      <c r="O116" s="92"/>
      <c r="P116" s="92"/>
      <c r="Q116" s="92"/>
      <c r="R116" s="92"/>
      <c r="S116" s="92"/>
      <c r="T116" s="190"/>
      <c r="U116" s="190"/>
      <c r="V116" s="92"/>
      <c r="W116" s="190"/>
      <c r="X116" s="190"/>
      <c r="Y116" s="190"/>
      <c r="Z116" s="190"/>
      <c r="AA116" s="190"/>
      <c r="AB116" s="190"/>
      <c r="AC116" s="190"/>
      <c r="AD116" s="190"/>
      <c r="AE116" s="92"/>
    </row>
    <row r="117" spans="1:31" ht="15.75" customHeight="1">
      <c r="A117" s="190"/>
      <c r="B117" s="92"/>
      <c r="C117" s="92"/>
      <c r="D117" s="92"/>
      <c r="E117" s="190"/>
      <c r="F117" s="92"/>
      <c r="G117" s="92"/>
      <c r="H117" s="92"/>
      <c r="I117" s="92"/>
      <c r="J117" s="92"/>
      <c r="K117" s="92"/>
      <c r="L117" s="92"/>
      <c r="M117" s="92"/>
      <c r="N117" s="190"/>
      <c r="O117" s="92"/>
      <c r="P117" s="92"/>
      <c r="Q117" s="92"/>
      <c r="R117" s="92"/>
      <c r="S117" s="92"/>
      <c r="T117" s="190"/>
      <c r="U117" s="190"/>
      <c r="V117" s="92"/>
      <c r="W117" s="190"/>
      <c r="X117" s="190"/>
      <c r="Y117" s="190"/>
      <c r="Z117" s="190"/>
      <c r="AA117" s="190"/>
      <c r="AB117" s="190"/>
      <c r="AC117" s="190"/>
      <c r="AD117" s="190"/>
      <c r="AE117" s="92"/>
    </row>
    <row r="118" spans="1:31" ht="15.75" customHeight="1">
      <c r="A118" s="190"/>
      <c r="B118" s="92"/>
      <c r="C118" s="92"/>
      <c r="D118" s="92"/>
      <c r="E118" s="190"/>
      <c r="F118" s="92"/>
      <c r="G118" s="92"/>
      <c r="H118" s="92"/>
      <c r="I118" s="92"/>
      <c r="J118" s="92"/>
      <c r="K118" s="92"/>
      <c r="L118" s="92"/>
      <c r="M118" s="92"/>
      <c r="N118" s="190"/>
      <c r="O118" s="92"/>
      <c r="P118" s="92"/>
      <c r="Q118" s="92"/>
      <c r="R118" s="92"/>
      <c r="S118" s="92"/>
      <c r="T118" s="190"/>
      <c r="U118" s="190"/>
      <c r="V118" s="92"/>
      <c r="W118" s="190"/>
      <c r="X118" s="190"/>
      <c r="Y118" s="190"/>
      <c r="Z118" s="190"/>
      <c r="AA118" s="190"/>
      <c r="AB118" s="190"/>
      <c r="AC118" s="190"/>
      <c r="AD118" s="190"/>
      <c r="AE118" s="92"/>
    </row>
    <row r="119" spans="1:31" ht="15.75" customHeight="1">
      <c r="A119" s="190"/>
      <c r="B119" s="92"/>
      <c r="C119" s="92"/>
      <c r="D119" s="92"/>
      <c r="E119" s="190"/>
      <c r="F119" s="92"/>
      <c r="G119" s="92"/>
      <c r="H119" s="92"/>
      <c r="I119" s="92"/>
      <c r="J119" s="92"/>
      <c r="K119" s="92"/>
      <c r="L119" s="92"/>
      <c r="M119" s="92"/>
      <c r="N119" s="190"/>
      <c r="O119" s="92"/>
      <c r="P119" s="92"/>
      <c r="Q119" s="92"/>
      <c r="R119" s="92"/>
      <c r="S119" s="92"/>
      <c r="T119" s="190"/>
      <c r="U119" s="190"/>
      <c r="V119" s="92"/>
      <c r="W119" s="190"/>
      <c r="X119" s="190"/>
      <c r="Y119" s="190"/>
      <c r="Z119" s="190"/>
      <c r="AA119" s="190"/>
      <c r="AB119" s="190"/>
      <c r="AC119" s="190"/>
      <c r="AD119" s="190"/>
      <c r="AE119" s="92"/>
    </row>
    <row r="120" spans="1:31" ht="15.75" customHeight="1">
      <c r="A120" s="190"/>
      <c r="B120" s="92"/>
      <c r="C120" s="92"/>
      <c r="D120" s="92"/>
      <c r="E120" s="190"/>
      <c r="F120" s="92"/>
      <c r="G120" s="92"/>
      <c r="H120" s="92"/>
      <c r="I120" s="92"/>
      <c r="J120" s="92"/>
      <c r="K120" s="92"/>
      <c r="L120" s="92"/>
      <c r="M120" s="92"/>
      <c r="N120" s="190"/>
      <c r="O120" s="92"/>
      <c r="P120" s="92"/>
      <c r="Q120" s="92"/>
      <c r="R120" s="92"/>
      <c r="S120" s="92"/>
      <c r="T120" s="190"/>
      <c r="U120" s="190"/>
      <c r="V120" s="92"/>
      <c r="W120" s="190"/>
      <c r="X120" s="190"/>
      <c r="Y120" s="190"/>
      <c r="Z120" s="190"/>
      <c r="AA120" s="190"/>
      <c r="AB120" s="190"/>
      <c r="AC120" s="190"/>
      <c r="AD120" s="190"/>
      <c r="AE120" s="92"/>
    </row>
    <row r="121" spans="1:31" ht="15.75" customHeight="1">
      <c r="A121" s="190"/>
      <c r="B121" s="92"/>
      <c r="C121" s="92"/>
      <c r="D121" s="92"/>
      <c r="E121" s="190"/>
      <c r="F121" s="92"/>
      <c r="G121" s="92"/>
      <c r="H121" s="92"/>
      <c r="I121" s="92"/>
      <c r="J121" s="92"/>
      <c r="K121" s="92"/>
      <c r="L121" s="92"/>
      <c r="M121" s="92"/>
      <c r="N121" s="190"/>
      <c r="O121" s="92"/>
      <c r="P121" s="92"/>
      <c r="Q121" s="92"/>
      <c r="R121" s="92"/>
      <c r="S121" s="92"/>
      <c r="T121" s="190"/>
      <c r="U121" s="190"/>
      <c r="V121" s="92"/>
      <c r="W121" s="190"/>
      <c r="X121" s="190"/>
      <c r="Y121" s="190"/>
      <c r="Z121" s="190"/>
      <c r="AA121" s="190"/>
      <c r="AB121" s="190"/>
      <c r="AC121" s="190"/>
      <c r="AD121" s="190"/>
      <c r="AE121" s="92"/>
    </row>
    <row r="122" spans="1:31" ht="15.75" customHeight="1">
      <c r="A122" s="190"/>
      <c r="B122" s="92"/>
      <c r="C122" s="92"/>
      <c r="D122" s="92"/>
      <c r="E122" s="190"/>
      <c r="F122" s="92"/>
      <c r="G122" s="92"/>
      <c r="H122" s="92"/>
      <c r="I122" s="92"/>
      <c r="J122" s="92"/>
      <c r="K122" s="92"/>
      <c r="L122" s="92"/>
      <c r="M122" s="92"/>
      <c r="N122" s="190"/>
      <c r="O122" s="92"/>
      <c r="P122" s="92"/>
      <c r="Q122" s="92"/>
      <c r="R122" s="92"/>
      <c r="S122" s="92"/>
      <c r="T122" s="190"/>
      <c r="U122" s="190"/>
      <c r="V122" s="92"/>
      <c r="W122" s="190"/>
      <c r="X122" s="190"/>
      <c r="Y122" s="190"/>
      <c r="Z122" s="190"/>
      <c r="AA122" s="190"/>
      <c r="AB122" s="190"/>
      <c r="AC122" s="190"/>
      <c r="AD122" s="190"/>
      <c r="AE122" s="92"/>
    </row>
    <row r="123" spans="1:31" ht="15.75" customHeight="1">
      <c r="A123" s="190"/>
      <c r="B123" s="92"/>
      <c r="C123" s="92"/>
      <c r="D123" s="92"/>
      <c r="E123" s="190"/>
      <c r="F123" s="92"/>
      <c r="G123" s="92"/>
      <c r="H123" s="92"/>
      <c r="I123" s="92"/>
      <c r="J123" s="92"/>
      <c r="K123" s="92"/>
      <c r="L123" s="92"/>
      <c r="M123" s="92"/>
      <c r="N123" s="190"/>
      <c r="O123" s="92"/>
      <c r="P123" s="92"/>
      <c r="Q123" s="92"/>
      <c r="R123" s="92"/>
      <c r="S123" s="92"/>
      <c r="T123" s="190"/>
      <c r="U123" s="190"/>
      <c r="V123" s="92"/>
      <c r="W123" s="190"/>
      <c r="X123" s="190"/>
      <c r="Y123" s="190"/>
      <c r="Z123" s="190"/>
      <c r="AA123" s="190"/>
      <c r="AB123" s="190"/>
      <c r="AC123" s="190"/>
      <c r="AD123" s="190"/>
      <c r="AE123" s="92"/>
    </row>
    <row r="124" spans="1:31" ht="15.75" customHeight="1">
      <c r="A124" s="190"/>
      <c r="B124" s="92"/>
      <c r="C124" s="92"/>
      <c r="D124" s="92"/>
      <c r="E124" s="190"/>
      <c r="F124" s="92"/>
      <c r="G124" s="92"/>
      <c r="H124" s="92"/>
      <c r="I124" s="92"/>
      <c r="J124" s="92"/>
      <c r="K124" s="92"/>
      <c r="L124" s="92"/>
      <c r="M124" s="92"/>
      <c r="N124" s="190"/>
      <c r="O124" s="92"/>
      <c r="P124" s="92"/>
      <c r="Q124" s="92"/>
      <c r="R124" s="92"/>
      <c r="S124" s="92"/>
      <c r="T124" s="190"/>
      <c r="U124" s="190"/>
      <c r="V124" s="92"/>
      <c r="W124" s="190"/>
      <c r="X124" s="190"/>
      <c r="Y124" s="190"/>
      <c r="Z124" s="190"/>
      <c r="AA124" s="190"/>
      <c r="AB124" s="190"/>
      <c r="AC124" s="190"/>
      <c r="AD124" s="190"/>
      <c r="AE124" s="92"/>
    </row>
    <row r="125" spans="1:31" ht="15.75" customHeight="1">
      <c r="A125" s="190"/>
      <c r="B125" s="92"/>
      <c r="C125" s="92"/>
      <c r="D125" s="92"/>
      <c r="E125" s="190"/>
      <c r="F125" s="92"/>
      <c r="G125" s="92"/>
      <c r="H125" s="92"/>
      <c r="I125" s="92"/>
      <c r="J125" s="92"/>
      <c r="K125" s="92"/>
      <c r="L125" s="92"/>
      <c r="M125" s="92"/>
      <c r="N125" s="190"/>
      <c r="O125" s="92"/>
      <c r="P125" s="92"/>
      <c r="Q125" s="92"/>
      <c r="R125" s="92"/>
      <c r="S125" s="92"/>
      <c r="T125" s="190"/>
      <c r="U125" s="190"/>
      <c r="V125" s="92"/>
      <c r="W125" s="190"/>
      <c r="X125" s="190"/>
      <c r="Y125" s="190"/>
      <c r="Z125" s="190"/>
      <c r="AA125" s="190"/>
      <c r="AB125" s="190"/>
      <c r="AC125" s="190"/>
      <c r="AD125" s="190"/>
      <c r="AE125" s="92"/>
    </row>
    <row r="126" spans="1:31" ht="15.75" customHeight="1">
      <c r="A126" s="190"/>
      <c r="B126" s="92"/>
      <c r="C126" s="92"/>
      <c r="D126" s="92"/>
      <c r="E126" s="190"/>
      <c r="F126" s="92"/>
      <c r="G126" s="92"/>
      <c r="H126" s="92"/>
      <c r="I126" s="92"/>
      <c r="J126" s="92"/>
      <c r="K126" s="92"/>
      <c r="L126" s="92"/>
      <c r="M126" s="92"/>
      <c r="N126" s="190"/>
      <c r="O126" s="92"/>
      <c r="P126" s="92"/>
      <c r="Q126" s="92"/>
      <c r="R126" s="92"/>
      <c r="S126" s="92"/>
      <c r="T126" s="190"/>
      <c r="U126" s="190"/>
      <c r="V126" s="92"/>
      <c r="W126" s="190"/>
      <c r="X126" s="190"/>
      <c r="Y126" s="190"/>
      <c r="Z126" s="190"/>
      <c r="AA126" s="190"/>
      <c r="AB126" s="190"/>
      <c r="AC126" s="190"/>
      <c r="AD126" s="190"/>
      <c r="AE126" s="92"/>
    </row>
    <row r="127" spans="1:31" ht="15.75" customHeight="1">
      <c r="A127" s="190"/>
      <c r="B127" s="92"/>
      <c r="C127" s="92"/>
      <c r="D127" s="92"/>
      <c r="E127" s="190"/>
      <c r="F127" s="92"/>
      <c r="G127" s="92"/>
      <c r="H127" s="92"/>
      <c r="I127" s="92"/>
      <c r="J127" s="92"/>
      <c r="K127" s="92"/>
      <c r="L127" s="92"/>
      <c r="M127" s="92"/>
      <c r="N127" s="190"/>
      <c r="O127" s="92"/>
      <c r="P127" s="92"/>
      <c r="Q127" s="92"/>
      <c r="R127" s="92"/>
      <c r="S127" s="92"/>
      <c r="T127" s="190"/>
      <c r="U127" s="190"/>
      <c r="V127" s="92"/>
      <c r="W127" s="190"/>
      <c r="X127" s="190"/>
      <c r="Y127" s="190"/>
      <c r="Z127" s="190"/>
      <c r="AA127" s="190"/>
      <c r="AB127" s="190"/>
      <c r="AC127" s="190"/>
      <c r="AD127" s="190"/>
      <c r="AE127" s="92"/>
    </row>
    <row r="128" spans="1:31" ht="15.75" customHeight="1">
      <c r="A128" s="190"/>
      <c r="B128" s="92"/>
      <c r="C128" s="92"/>
      <c r="D128" s="92"/>
      <c r="E128" s="190"/>
      <c r="F128" s="92"/>
      <c r="G128" s="92"/>
      <c r="H128" s="92"/>
      <c r="I128" s="92"/>
      <c r="J128" s="92"/>
      <c r="K128" s="92"/>
      <c r="L128" s="92"/>
      <c r="M128" s="92"/>
      <c r="N128" s="190"/>
      <c r="O128" s="92"/>
      <c r="P128" s="92"/>
      <c r="Q128" s="92"/>
      <c r="R128" s="92"/>
      <c r="S128" s="92"/>
      <c r="T128" s="190"/>
      <c r="U128" s="190"/>
      <c r="V128" s="92"/>
      <c r="W128" s="190"/>
      <c r="X128" s="190"/>
      <c r="Y128" s="190"/>
      <c r="Z128" s="190"/>
      <c r="AA128" s="190"/>
      <c r="AB128" s="190"/>
      <c r="AC128" s="190"/>
      <c r="AD128" s="190"/>
      <c r="AE128" s="92"/>
    </row>
    <row r="129" spans="1:31" ht="15.75" customHeight="1">
      <c r="A129" s="190"/>
      <c r="B129" s="92"/>
      <c r="C129" s="92"/>
      <c r="D129" s="92"/>
      <c r="E129" s="190"/>
      <c r="F129" s="92"/>
      <c r="G129" s="92"/>
      <c r="H129" s="92"/>
      <c r="I129" s="92"/>
      <c r="J129" s="92"/>
      <c r="K129" s="92"/>
      <c r="L129" s="92"/>
      <c r="M129" s="92"/>
      <c r="N129" s="190"/>
      <c r="O129" s="92"/>
      <c r="P129" s="92"/>
      <c r="Q129" s="92"/>
      <c r="R129" s="92"/>
      <c r="S129" s="92"/>
      <c r="T129" s="190"/>
      <c r="U129" s="190"/>
      <c r="V129" s="92"/>
      <c r="W129" s="190"/>
      <c r="X129" s="190"/>
      <c r="Y129" s="190"/>
      <c r="Z129" s="190"/>
      <c r="AA129" s="190"/>
      <c r="AB129" s="190"/>
      <c r="AC129" s="190"/>
      <c r="AD129" s="190"/>
      <c r="AE129" s="92"/>
    </row>
    <row r="130" spans="1:31" ht="15.75" customHeight="1">
      <c r="A130" s="190"/>
      <c r="B130" s="92"/>
      <c r="C130" s="92"/>
      <c r="D130" s="92"/>
      <c r="E130" s="190"/>
      <c r="F130" s="92"/>
      <c r="G130" s="92"/>
      <c r="H130" s="92"/>
      <c r="I130" s="92"/>
      <c r="J130" s="92"/>
      <c r="K130" s="92"/>
      <c r="L130" s="92"/>
      <c r="M130" s="92"/>
      <c r="N130" s="190"/>
      <c r="O130" s="92"/>
      <c r="P130" s="92"/>
      <c r="Q130" s="92"/>
      <c r="R130" s="92"/>
      <c r="S130" s="92"/>
      <c r="T130" s="190"/>
      <c r="U130" s="190"/>
      <c r="V130" s="92"/>
      <c r="W130" s="190"/>
      <c r="X130" s="190"/>
      <c r="Y130" s="190"/>
      <c r="Z130" s="190"/>
      <c r="AA130" s="190"/>
      <c r="AB130" s="190"/>
      <c r="AC130" s="190"/>
      <c r="AD130" s="190"/>
      <c r="AE130" s="92"/>
    </row>
    <row r="131" spans="1:31" ht="15.75" customHeight="1">
      <c r="A131" s="190"/>
      <c r="B131" s="92"/>
      <c r="C131" s="92"/>
      <c r="D131" s="92"/>
      <c r="E131" s="190"/>
      <c r="F131" s="92"/>
      <c r="G131" s="92"/>
      <c r="H131" s="92"/>
      <c r="I131" s="92"/>
      <c r="J131" s="92"/>
      <c r="K131" s="92"/>
      <c r="L131" s="92"/>
      <c r="M131" s="92"/>
      <c r="N131" s="190"/>
      <c r="O131" s="92"/>
      <c r="P131" s="92"/>
      <c r="Q131" s="92"/>
      <c r="R131" s="92"/>
      <c r="S131" s="92"/>
      <c r="T131" s="190"/>
      <c r="U131" s="190"/>
      <c r="V131" s="92"/>
      <c r="W131" s="190"/>
      <c r="X131" s="190"/>
      <c r="Y131" s="190"/>
      <c r="Z131" s="190"/>
      <c r="AA131" s="190"/>
      <c r="AB131" s="190"/>
      <c r="AC131" s="190"/>
      <c r="AD131" s="190"/>
      <c r="AE131" s="92"/>
    </row>
    <row r="132" spans="1:31" ht="15.75" customHeight="1">
      <c r="A132" s="190"/>
      <c r="B132" s="92"/>
      <c r="C132" s="92"/>
      <c r="D132" s="92"/>
      <c r="E132" s="190"/>
      <c r="F132" s="92"/>
      <c r="G132" s="92"/>
      <c r="H132" s="92"/>
      <c r="I132" s="92"/>
      <c r="J132" s="92"/>
      <c r="K132" s="92"/>
      <c r="L132" s="92"/>
      <c r="M132" s="92"/>
      <c r="N132" s="190"/>
      <c r="O132" s="92"/>
      <c r="P132" s="92"/>
      <c r="Q132" s="92"/>
      <c r="R132" s="92"/>
      <c r="S132" s="92"/>
      <c r="T132" s="190"/>
      <c r="U132" s="190"/>
      <c r="V132" s="92"/>
      <c r="W132" s="190"/>
      <c r="X132" s="190"/>
      <c r="Y132" s="190"/>
      <c r="Z132" s="190"/>
      <c r="AA132" s="190"/>
      <c r="AB132" s="190"/>
      <c r="AC132" s="190"/>
      <c r="AD132" s="190"/>
      <c r="AE132" s="92"/>
    </row>
    <row r="133" spans="1:31" ht="15.75" customHeight="1">
      <c r="A133" s="190"/>
      <c r="B133" s="92"/>
      <c r="C133" s="92"/>
      <c r="D133" s="92"/>
      <c r="E133" s="190"/>
      <c r="F133" s="92"/>
      <c r="G133" s="92"/>
      <c r="H133" s="92"/>
      <c r="I133" s="92"/>
      <c r="J133" s="92"/>
      <c r="K133" s="92"/>
      <c r="L133" s="92"/>
      <c r="M133" s="92"/>
      <c r="N133" s="190"/>
      <c r="O133" s="92"/>
      <c r="P133" s="92"/>
      <c r="Q133" s="92"/>
      <c r="R133" s="92"/>
      <c r="S133" s="92"/>
      <c r="T133" s="190"/>
      <c r="U133" s="190"/>
      <c r="V133" s="92"/>
      <c r="W133" s="190"/>
      <c r="X133" s="190"/>
      <c r="Y133" s="190"/>
      <c r="Z133" s="190"/>
      <c r="AA133" s="190"/>
      <c r="AB133" s="190"/>
      <c r="AC133" s="190"/>
      <c r="AD133" s="190"/>
      <c r="AE133" s="92"/>
    </row>
    <row r="134" spans="1:31" ht="15.75" customHeight="1">
      <c r="A134" s="190"/>
      <c r="B134" s="92"/>
      <c r="C134" s="92"/>
      <c r="D134" s="92"/>
      <c r="E134" s="190"/>
      <c r="F134" s="92"/>
      <c r="G134" s="92"/>
      <c r="H134" s="92"/>
      <c r="I134" s="92"/>
      <c r="J134" s="92"/>
      <c r="K134" s="92"/>
      <c r="L134" s="92"/>
      <c r="M134" s="92"/>
      <c r="N134" s="190"/>
      <c r="O134" s="92"/>
      <c r="P134" s="92"/>
      <c r="Q134" s="92"/>
      <c r="R134" s="92"/>
      <c r="S134" s="92"/>
      <c r="T134" s="190"/>
      <c r="U134" s="190"/>
      <c r="V134" s="92"/>
      <c r="W134" s="190"/>
      <c r="X134" s="190"/>
      <c r="Y134" s="190"/>
      <c r="Z134" s="190"/>
      <c r="AA134" s="190"/>
      <c r="AB134" s="190"/>
      <c r="AC134" s="190"/>
      <c r="AD134" s="190"/>
      <c r="AE134" s="92"/>
    </row>
    <row r="135" spans="1:31" ht="15.75" customHeight="1">
      <c r="A135" s="190"/>
      <c r="B135" s="92"/>
      <c r="C135" s="92"/>
      <c r="D135" s="92"/>
      <c r="E135" s="190"/>
      <c r="F135" s="92"/>
      <c r="G135" s="92"/>
      <c r="H135" s="92"/>
      <c r="I135" s="92"/>
      <c r="J135" s="92"/>
      <c r="K135" s="92"/>
      <c r="L135" s="92"/>
      <c r="M135" s="92"/>
      <c r="N135" s="190"/>
      <c r="O135" s="92"/>
      <c r="P135" s="92"/>
      <c r="Q135" s="92"/>
      <c r="R135" s="92"/>
      <c r="S135" s="92"/>
      <c r="T135" s="190"/>
      <c r="U135" s="190"/>
      <c r="V135" s="92"/>
      <c r="W135" s="190"/>
      <c r="X135" s="190"/>
      <c r="Y135" s="190"/>
      <c r="Z135" s="190"/>
      <c r="AA135" s="190"/>
      <c r="AB135" s="190"/>
      <c r="AC135" s="190"/>
      <c r="AD135" s="190"/>
      <c r="AE135" s="92"/>
    </row>
    <row r="136" spans="1:31" ht="15.75" customHeight="1">
      <c r="A136" s="190"/>
      <c r="B136" s="92"/>
      <c r="C136" s="92"/>
      <c r="D136" s="92"/>
      <c r="E136" s="190"/>
      <c r="F136" s="92"/>
      <c r="G136" s="92"/>
      <c r="H136" s="92"/>
      <c r="I136" s="92"/>
      <c r="J136" s="92"/>
      <c r="K136" s="92"/>
      <c r="L136" s="92"/>
      <c r="M136" s="92"/>
      <c r="N136" s="190"/>
      <c r="O136" s="92"/>
      <c r="P136" s="92"/>
      <c r="Q136" s="92"/>
      <c r="R136" s="92"/>
      <c r="S136" s="92"/>
      <c r="T136" s="190"/>
      <c r="U136" s="190"/>
      <c r="V136" s="92"/>
      <c r="W136" s="190"/>
      <c r="X136" s="190"/>
      <c r="Y136" s="190"/>
      <c r="Z136" s="190"/>
      <c r="AA136" s="190"/>
      <c r="AB136" s="190"/>
      <c r="AC136" s="190"/>
      <c r="AD136" s="190"/>
      <c r="AE136" s="92"/>
    </row>
    <row r="137" spans="1:31" ht="15.75" customHeight="1">
      <c r="A137" s="190"/>
      <c r="B137" s="92"/>
      <c r="C137" s="92"/>
      <c r="D137" s="92"/>
      <c r="E137" s="190"/>
      <c r="F137" s="92"/>
      <c r="G137" s="92"/>
      <c r="H137" s="92"/>
      <c r="I137" s="92"/>
      <c r="J137" s="92"/>
      <c r="K137" s="92"/>
      <c r="L137" s="92"/>
      <c r="M137" s="92"/>
      <c r="N137" s="190"/>
      <c r="O137" s="92"/>
      <c r="P137" s="92"/>
      <c r="Q137" s="92"/>
      <c r="R137" s="92"/>
      <c r="S137" s="92"/>
      <c r="T137" s="190"/>
      <c r="U137" s="190"/>
      <c r="V137" s="92"/>
      <c r="W137" s="190"/>
      <c r="X137" s="190"/>
      <c r="Y137" s="190"/>
      <c r="Z137" s="190"/>
      <c r="AA137" s="190"/>
      <c r="AB137" s="190"/>
      <c r="AC137" s="190"/>
      <c r="AD137" s="190"/>
      <c r="AE137" s="92"/>
    </row>
    <row r="138" spans="1:31" ht="15.75" customHeight="1">
      <c r="A138" s="190"/>
      <c r="B138" s="92"/>
      <c r="C138" s="92"/>
      <c r="D138" s="92"/>
      <c r="E138" s="190"/>
      <c r="F138" s="92"/>
      <c r="G138" s="92"/>
      <c r="H138" s="92"/>
      <c r="I138" s="92"/>
      <c r="J138" s="92"/>
      <c r="K138" s="92"/>
      <c r="L138" s="92"/>
      <c r="M138" s="92"/>
      <c r="N138" s="190"/>
      <c r="O138" s="92"/>
      <c r="P138" s="92"/>
      <c r="Q138" s="92"/>
      <c r="R138" s="92"/>
      <c r="S138" s="92"/>
      <c r="T138" s="190"/>
      <c r="U138" s="190"/>
      <c r="V138" s="92"/>
      <c r="W138" s="190"/>
      <c r="X138" s="190"/>
      <c r="Y138" s="190"/>
      <c r="Z138" s="190"/>
      <c r="AA138" s="190"/>
      <c r="AB138" s="190"/>
      <c r="AC138" s="190"/>
      <c r="AD138" s="190"/>
      <c r="AE138" s="92"/>
    </row>
    <row r="139" spans="1:31" ht="15.75" customHeight="1">
      <c r="A139" s="190"/>
      <c r="B139" s="92"/>
      <c r="C139" s="92"/>
      <c r="D139" s="92"/>
      <c r="E139" s="190"/>
      <c r="F139" s="92"/>
      <c r="G139" s="92"/>
      <c r="H139" s="92"/>
      <c r="I139" s="92"/>
      <c r="J139" s="92"/>
      <c r="K139" s="92"/>
      <c r="L139" s="92"/>
      <c r="M139" s="92"/>
      <c r="N139" s="190"/>
      <c r="O139" s="92"/>
      <c r="P139" s="92"/>
      <c r="Q139" s="92"/>
      <c r="R139" s="92"/>
      <c r="S139" s="92"/>
      <c r="T139" s="190"/>
      <c r="U139" s="190"/>
      <c r="V139" s="92"/>
      <c r="W139" s="190"/>
      <c r="X139" s="190"/>
      <c r="Y139" s="190"/>
      <c r="Z139" s="190"/>
      <c r="AA139" s="190"/>
      <c r="AB139" s="190"/>
      <c r="AC139" s="190"/>
      <c r="AD139" s="190"/>
      <c r="AE139" s="92"/>
    </row>
    <row r="140" spans="1:31" ht="15.75" customHeight="1">
      <c r="A140" s="190"/>
      <c r="B140" s="92"/>
      <c r="C140" s="92"/>
      <c r="D140" s="92"/>
      <c r="E140" s="190"/>
      <c r="F140" s="92"/>
      <c r="G140" s="92"/>
      <c r="H140" s="92"/>
      <c r="I140" s="92"/>
      <c r="J140" s="92"/>
      <c r="K140" s="92"/>
      <c r="L140" s="92"/>
      <c r="M140" s="92"/>
      <c r="N140" s="190"/>
      <c r="O140" s="92"/>
      <c r="P140" s="92"/>
      <c r="Q140" s="92"/>
      <c r="R140" s="92"/>
      <c r="S140" s="92"/>
      <c r="T140" s="190"/>
      <c r="U140" s="190"/>
      <c r="V140" s="92"/>
      <c r="W140" s="190"/>
      <c r="X140" s="190"/>
      <c r="Y140" s="190"/>
      <c r="Z140" s="190"/>
      <c r="AA140" s="190"/>
      <c r="AB140" s="190"/>
      <c r="AC140" s="190"/>
      <c r="AD140" s="190"/>
      <c r="AE140" s="92"/>
    </row>
    <row r="141" spans="1:31" ht="15.75" customHeight="1">
      <c r="A141" s="190"/>
      <c r="B141" s="92"/>
      <c r="C141" s="92"/>
      <c r="D141" s="92"/>
      <c r="E141" s="190"/>
      <c r="F141" s="92"/>
      <c r="G141" s="92"/>
      <c r="H141" s="92"/>
      <c r="I141" s="92"/>
      <c r="J141" s="92"/>
      <c r="K141" s="92"/>
      <c r="L141" s="92"/>
      <c r="M141" s="92"/>
      <c r="N141" s="190"/>
      <c r="O141" s="92"/>
      <c r="P141" s="92"/>
      <c r="Q141" s="92"/>
      <c r="R141" s="92"/>
      <c r="S141" s="92"/>
      <c r="T141" s="190"/>
      <c r="U141" s="190"/>
      <c r="V141" s="92"/>
      <c r="W141" s="190"/>
      <c r="X141" s="190"/>
      <c r="Y141" s="190"/>
      <c r="Z141" s="190"/>
      <c r="AA141" s="190"/>
      <c r="AB141" s="190"/>
      <c r="AC141" s="190"/>
      <c r="AD141" s="190"/>
      <c r="AE141" s="92"/>
    </row>
    <row r="142" spans="1:31" ht="15.75" customHeight="1">
      <c r="A142" s="190"/>
      <c r="B142" s="92"/>
      <c r="C142" s="92"/>
      <c r="D142" s="92"/>
      <c r="E142" s="190"/>
      <c r="F142" s="92"/>
      <c r="G142" s="92"/>
      <c r="H142" s="92"/>
      <c r="I142" s="92"/>
      <c r="J142" s="92"/>
      <c r="K142" s="92"/>
      <c r="L142" s="92"/>
      <c r="M142" s="92"/>
      <c r="N142" s="190"/>
      <c r="O142" s="92"/>
      <c r="P142" s="92"/>
      <c r="Q142" s="92"/>
      <c r="R142" s="92"/>
      <c r="S142" s="92"/>
      <c r="T142" s="190"/>
      <c r="U142" s="190"/>
      <c r="V142" s="92"/>
      <c r="W142" s="190"/>
      <c r="X142" s="190"/>
      <c r="Y142" s="190"/>
      <c r="Z142" s="190"/>
      <c r="AA142" s="190"/>
      <c r="AB142" s="190"/>
      <c r="AC142" s="190"/>
      <c r="AD142" s="190"/>
      <c r="AE142" s="92"/>
    </row>
    <row r="143" spans="1:31" ht="15.75" customHeight="1">
      <c r="A143" s="190"/>
      <c r="B143" s="92"/>
      <c r="C143" s="92"/>
      <c r="D143" s="92"/>
      <c r="E143" s="190"/>
      <c r="F143" s="92"/>
      <c r="G143" s="92"/>
      <c r="H143" s="92"/>
      <c r="I143" s="92"/>
      <c r="J143" s="92"/>
      <c r="K143" s="92"/>
      <c r="L143" s="92"/>
      <c r="M143" s="92"/>
      <c r="N143" s="190"/>
      <c r="O143" s="92"/>
      <c r="P143" s="92"/>
      <c r="Q143" s="92"/>
      <c r="R143" s="92"/>
      <c r="S143" s="92"/>
      <c r="T143" s="190"/>
      <c r="U143" s="190"/>
      <c r="V143" s="92"/>
      <c r="W143" s="190"/>
      <c r="X143" s="190"/>
      <c r="Y143" s="190"/>
      <c r="Z143" s="190"/>
      <c r="AA143" s="190"/>
      <c r="AB143" s="190"/>
      <c r="AC143" s="190"/>
      <c r="AD143" s="190"/>
      <c r="AE143" s="92"/>
    </row>
    <row r="144" spans="1:31" ht="15.75" customHeight="1">
      <c r="A144" s="190"/>
      <c r="B144" s="92"/>
      <c r="C144" s="92"/>
      <c r="D144" s="92"/>
      <c r="E144" s="190"/>
      <c r="F144" s="92"/>
      <c r="G144" s="92"/>
      <c r="H144" s="92"/>
      <c r="I144" s="92"/>
      <c r="J144" s="92"/>
      <c r="K144" s="92"/>
      <c r="L144" s="92"/>
      <c r="M144" s="92"/>
      <c r="N144" s="190"/>
      <c r="O144" s="92"/>
      <c r="P144" s="92"/>
      <c r="Q144" s="92"/>
      <c r="R144" s="92"/>
      <c r="S144" s="92"/>
      <c r="T144" s="190"/>
      <c r="U144" s="190"/>
      <c r="V144" s="92"/>
      <c r="W144" s="190"/>
      <c r="X144" s="190"/>
      <c r="Y144" s="190"/>
      <c r="Z144" s="190"/>
      <c r="AA144" s="190"/>
      <c r="AB144" s="190"/>
      <c r="AC144" s="190"/>
      <c r="AD144" s="190"/>
      <c r="AE144" s="92"/>
    </row>
    <row r="145" spans="1:31" ht="15.75" customHeight="1">
      <c r="A145" s="190"/>
      <c r="B145" s="92"/>
      <c r="C145" s="92"/>
      <c r="D145" s="92"/>
      <c r="E145" s="190"/>
      <c r="F145" s="92"/>
      <c r="G145" s="92"/>
      <c r="H145" s="92"/>
      <c r="I145" s="92"/>
      <c r="J145" s="92"/>
      <c r="K145" s="92"/>
      <c r="L145" s="92"/>
      <c r="M145" s="92"/>
      <c r="N145" s="190"/>
      <c r="O145" s="92"/>
      <c r="P145" s="92"/>
      <c r="Q145" s="92"/>
      <c r="R145" s="92"/>
      <c r="S145" s="92"/>
      <c r="T145" s="190"/>
      <c r="U145" s="190"/>
      <c r="V145" s="92"/>
      <c r="W145" s="190"/>
      <c r="X145" s="190"/>
      <c r="Y145" s="190"/>
      <c r="Z145" s="190"/>
      <c r="AA145" s="190"/>
      <c r="AB145" s="190"/>
      <c r="AC145" s="190"/>
      <c r="AD145" s="190"/>
      <c r="AE145" s="92"/>
    </row>
    <row r="146" spans="1:31" ht="15.75" customHeight="1">
      <c r="A146" s="190"/>
      <c r="B146" s="92"/>
      <c r="C146" s="92"/>
      <c r="D146" s="92"/>
      <c r="E146" s="190"/>
      <c r="F146" s="92"/>
      <c r="G146" s="92"/>
      <c r="H146" s="92"/>
      <c r="I146" s="92"/>
      <c r="J146" s="92"/>
      <c r="K146" s="92"/>
      <c r="L146" s="92"/>
      <c r="M146" s="92"/>
      <c r="N146" s="190"/>
      <c r="O146" s="92"/>
      <c r="P146" s="92"/>
      <c r="Q146" s="92"/>
      <c r="R146" s="92"/>
      <c r="S146" s="92"/>
      <c r="T146" s="190"/>
      <c r="U146" s="190"/>
      <c r="V146" s="92"/>
      <c r="W146" s="190"/>
      <c r="X146" s="190"/>
      <c r="Y146" s="190"/>
      <c r="Z146" s="190"/>
      <c r="AA146" s="190"/>
      <c r="AB146" s="190"/>
      <c r="AC146" s="190"/>
      <c r="AD146" s="190"/>
      <c r="AE146" s="92"/>
    </row>
    <row r="147" spans="1:31" ht="15.75" customHeight="1">
      <c r="A147" s="190"/>
      <c r="B147" s="92"/>
      <c r="C147" s="92"/>
      <c r="D147" s="92"/>
      <c r="E147" s="190"/>
      <c r="F147" s="92"/>
      <c r="G147" s="92"/>
      <c r="H147" s="92"/>
      <c r="I147" s="92"/>
      <c r="J147" s="92"/>
      <c r="K147" s="92"/>
      <c r="L147" s="92"/>
      <c r="M147" s="92"/>
      <c r="N147" s="190"/>
      <c r="O147" s="92"/>
      <c r="P147" s="92"/>
      <c r="Q147" s="92"/>
      <c r="R147" s="92"/>
      <c r="S147" s="92"/>
      <c r="T147" s="190"/>
      <c r="U147" s="190"/>
      <c r="V147" s="92"/>
      <c r="W147" s="190"/>
      <c r="X147" s="190"/>
      <c r="Y147" s="190"/>
      <c r="Z147" s="190"/>
      <c r="AA147" s="190"/>
      <c r="AB147" s="190"/>
      <c r="AC147" s="190"/>
      <c r="AD147" s="190"/>
      <c r="AE147" s="92"/>
    </row>
    <row r="148" spans="1:31" ht="15.75" customHeight="1">
      <c r="A148" s="190"/>
      <c r="B148" s="92"/>
      <c r="C148" s="92"/>
      <c r="D148" s="92"/>
      <c r="E148" s="190"/>
      <c r="F148" s="92"/>
      <c r="G148" s="92"/>
      <c r="H148" s="92"/>
      <c r="I148" s="92"/>
      <c r="J148" s="92"/>
      <c r="K148" s="92"/>
      <c r="L148" s="92"/>
      <c r="M148" s="92"/>
      <c r="N148" s="190"/>
      <c r="O148" s="92"/>
      <c r="P148" s="92"/>
      <c r="Q148" s="92"/>
      <c r="R148" s="92"/>
      <c r="S148" s="92"/>
      <c r="T148" s="190"/>
      <c r="U148" s="190"/>
      <c r="V148" s="92"/>
      <c r="W148" s="190"/>
      <c r="X148" s="190"/>
      <c r="Y148" s="190"/>
      <c r="Z148" s="190"/>
      <c r="AA148" s="190"/>
      <c r="AB148" s="190"/>
      <c r="AC148" s="190"/>
      <c r="AD148" s="190"/>
      <c r="AE148" s="92"/>
    </row>
    <row r="149" spans="1:31" ht="15.75" customHeight="1">
      <c r="A149" s="190"/>
      <c r="B149" s="92"/>
      <c r="C149" s="92"/>
      <c r="D149" s="92"/>
      <c r="E149" s="190"/>
      <c r="F149" s="92"/>
      <c r="G149" s="92"/>
      <c r="H149" s="92"/>
      <c r="I149" s="92"/>
      <c r="J149" s="92"/>
      <c r="K149" s="92"/>
      <c r="L149" s="92"/>
      <c r="M149" s="92"/>
      <c r="N149" s="190"/>
      <c r="O149" s="92"/>
      <c r="P149" s="92"/>
      <c r="Q149" s="92"/>
      <c r="R149" s="92"/>
      <c r="S149" s="92"/>
      <c r="T149" s="190"/>
      <c r="U149" s="190"/>
      <c r="V149" s="92"/>
      <c r="W149" s="190"/>
      <c r="X149" s="190"/>
      <c r="Y149" s="190"/>
      <c r="Z149" s="190"/>
      <c r="AA149" s="190"/>
      <c r="AB149" s="190"/>
      <c r="AC149" s="190"/>
      <c r="AD149" s="190"/>
      <c r="AE149" s="92"/>
    </row>
    <row r="150" spans="1:31" ht="15.75" customHeight="1">
      <c r="A150" s="190"/>
      <c r="B150" s="92"/>
      <c r="C150" s="92"/>
      <c r="D150" s="92"/>
      <c r="E150" s="190"/>
      <c r="F150" s="92"/>
      <c r="G150" s="92"/>
      <c r="H150" s="92"/>
      <c r="I150" s="92"/>
      <c r="J150" s="92"/>
      <c r="K150" s="92"/>
      <c r="L150" s="92"/>
      <c r="M150" s="92"/>
      <c r="N150" s="190"/>
      <c r="O150" s="92"/>
      <c r="P150" s="92"/>
      <c r="Q150" s="92"/>
      <c r="R150" s="92"/>
      <c r="S150" s="92"/>
      <c r="T150" s="190"/>
      <c r="U150" s="190"/>
      <c r="V150" s="92"/>
      <c r="W150" s="190"/>
      <c r="X150" s="190"/>
      <c r="Y150" s="190"/>
      <c r="Z150" s="190"/>
      <c r="AA150" s="190"/>
      <c r="AB150" s="190"/>
      <c r="AC150" s="190"/>
      <c r="AD150" s="190"/>
      <c r="AE150" s="92"/>
    </row>
    <row r="151" spans="1:31" ht="15.75" customHeight="1">
      <c r="A151" s="190"/>
      <c r="B151" s="92"/>
      <c r="C151" s="92"/>
      <c r="D151" s="92"/>
      <c r="E151" s="190"/>
      <c r="F151" s="92"/>
      <c r="G151" s="92"/>
      <c r="H151" s="92"/>
      <c r="I151" s="92"/>
      <c r="J151" s="92"/>
      <c r="K151" s="92"/>
      <c r="L151" s="92"/>
      <c r="M151" s="92"/>
      <c r="N151" s="190"/>
      <c r="O151" s="92"/>
      <c r="P151" s="92"/>
      <c r="Q151" s="92"/>
      <c r="R151" s="92"/>
      <c r="S151" s="92"/>
      <c r="T151" s="190"/>
      <c r="U151" s="190"/>
      <c r="V151" s="92"/>
      <c r="W151" s="190"/>
      <c r="X151" s="190"/>
      <c r="Y151" s="190"/>
      <c r="Z151" s="190"/>
      <c r="AA151" s="190"/>
      <c r="AB151" s="190"/>
      <c r="AC151" s="190"/>
      <c r="AD151" s="190"/>
      <c r="AE151" s="92"/>
    </row>
    <row r="152" spans="1:31" ht="15.75" customHeight="1">
      <c r="A152" s="190"/>
      <c r="B152" s="92"/>
      <c r="C152" s="92"/>
      <c r="D152" s="92"/>
      <c r="E152" s="190"/>
      <c r="F152" s="92"/>
      <c r="G152" s="92"/>
      <c r="H152" s="92"/>
      <c r="I152" s="92"/>
      <c r="J152" s="92"/>
      <c r="K152" s="92"/>
      <c r="L152" s="92"/>
      <c r="M152" s="92"/>
      <c r="N152" s="190"/>
      <c r="O152" s="92"/>
      <c r="P152" s="92"/>
      <c r="Q152" s="92"/>
      <c r="R152" s="92"/>
      <c r="S152" s="92"/>
      <c r="T152" s="190"/>
      <c r="U152" s="190"/>
      <c r="V152" s="92"/>
      <c r="W152" s="190"/>
      <c r="X152" s="190"/>
      <c r="Y152" s="190"/>
      <c r="Z152" s="190"/>
      <c r="AA152" s="190"/>
      <c r="AB152" s="190"/>
      <c r="AC152" s="190"/>
      <c r="AD152" s="190"/>
      <c r="AE152" s="92"/>
    </row>
    <row r="153" spans="1:31" ht="15.75" customHeight="1">
      <c r="A153" s="190"/>
      <c r="B153" s="92"/>
      <c r="C153" s="92"/>
      <c r="D153" s="92"/>
      <c r="E153" s="190"/>
      <c r="F153" s="92"/>
      <c r="G153" s="92"/>
      <c r="H153" s="92"/>
      <c r="I153" s="92"/>
      <c r="J153" s="92"/>
      <c r="K153" s="92"/>
      <c r="L153" s="92"/>
      <c r="M153" s="92"/>
      <c r="N153" s="190"/>
      <c r="O153" s="92"/>
      <c r="P153" s="92"/>
      <c r="Q153" s="92"/>
      <c r="R153" s="92"/>
      <c r="S153" s="92"/>
      <c r="T153" s="190"/>
      <c r="U153" s="190"/>
      <c r="V153" s="92"/>
      <c r="W153" s="190"/>
      <c r="X153" s="190"/>
      <c r="Y153" s="190"/>
      <c r="Z153" s="190"/>
      <c r="AA153" s="190"/>
      <c r="AB153" s="190"/>
      <c r="AC153" s="190"/>
      <c r="AD153" s="190"/>
      <c r="AE153" s="92"/>
    </row>
    <row r="154" spans="1:31" ht="15.75" customHeight="1">
      <c r="A154" s="190"/>
      <c r="B154" s="92"/>
      <c r="C154" s="92"/>
      <c r="D154" s="92"/>
      <c r="E154" s="190"/>
      <c r="F154" s="92"/>
      <c r="G154" s="92"/>
      <c r="H154" s="92"/>
      <c r="I154" s="92"/>
      <c r="J154" s="92"/>
      <c r="K154" s="92"/>
      <c r="L154" s="92"/>
      <c r="M154" s="92"/>
      <c r="N154" s="190"/>
      <c r="O154" s="92"/>
      <c r="P154" s="92"/>
      <c r="Q154" s="92"/>
      <c r="R154" s="92"/>
      <c r="S154" s="92"/>
      <c r="T154" s="190"/>
      <c r="U154" s="190"/>
      <c r="V154" s="92"/>
      <c r="W154" s="190"/>
      <c r="X154" s="190"/>
      <c r="Y154" s="190"/>
      <c r="Z154" s="190"/>
      <c r="AA154" s="190"/>
      <c r="AB154" s="190"/>
      <c r="AC154" s="190"/>
      <c r="AD154" s="190"/>
      <c r="AE154" s="92"/>
    </row>
    <row r="155" spans="1:31" ht="15.75" customHeight="1">
      <c r="A155" s="190"/>
      <c r="B155" s="92"/>
      <c r="C155" s="92"/>
      <c r="D155" s="92"/>
      <c r="E155" s="190"/>
      <c r="F155" s="92"/>
      <c r="G155" s="92"/>
      <c r="H155" s="92"/>
      <c r="I155" s="92"/>
      <c r="J155" s="92"/>
      <c r="K155" s="92"/>
      <c r="L155" s="92"/>
      <c r="M155" s="92"/>
      <c r="N155" s="190"/>
      <c r="O155" s="92"/>
      <c r="P155" s="92"/>
      <c r="Q155" s="92"/>
      <c r="R155" s="92"/>
      <c r="S155" s="92"/>
      <c r="T155" s="190"/>
      <c r="U155" s="190"/>
      <c r="V155" s="92"/>
      <c r="W155" s="190"/>
      <c r="X155" s="190"/>
      <c r="Y155" s="190"/>
      <c r="Z155" s="190"/>
      <c r="AA155" s="190"/>
      <c r="AB155" s="190"/>
      <c r="AC155" s="190"/>
      <c r="AD155" s="190"/>
      <c r="AE155" s="92"/>
    </row>
    <row r="156" spans="1:31" ht="15.75" customHeight="1">
      <c r="A156" s="190"/>
      <c r="B156" s="92"/>
      <c r="C156" s="92"/>
      <c r="D156" s="92"/>
      <c r="E156" s="190"/>
      <c r="F156" s="92"/>
      <c r="G156" s="92"/>
      <c r="H156" s="92"/>
      <c r="I156" s="92"/>
      <c r="J156" s="92"/>
      <c r="K156" s="92"/>
      <c r="L156" s="92"/>
      <c r="M156" s="92"/>
      <c r="N156" s="190"/>
      <c r="O156" s="92"/>
      <c r="P156" s="92"/>
      <c r="Q156" s="92"/>
      <c r="R156" s="92"/>
      <c r="S156" s="92"/>
      <c r="T156" s="190"/>
      <c r="U156" s="190"/>
      <c r="V156" s="92"/>
      <c r="W156" s="190"/>
      <c r="X156" s="190"/>
      <c r="Y156" s="190"/>
      <c r="Z156" s="190"/>
      <c r="AA156" s="190"/>
      <c r="AB156" s="190"/>
      <c r="AC156" s="190"/>
      <c r="AD156" s="190"/>
      <c r="AE156" s="92"/>
    </row>
    <row r="157" spans="1:31" ht="15.75" customHeight="1">
      <c r="A157" s="190"/>
      <c r="B157" s="92"/>
      <c r="C157" s="92"/>
      <c r="D157" s="92"/>
      <c r="E157" s="190"/>
      <c r="F157" s="92"/>
      <c r="G157" s="92"/>
      <c r="H157" s="92"/>
      <c r="I157" s="92"/>
      <c r="J157" s="92"/>
      <c r="K157" s="92"/>
      <c r="L157" s="92"/>
      <c r="M157" s="92"/>
      <c r="N157" s="190"/>
      <c r="O157" s="92"/>
      <c r="P157" s="92"/>
      <c r="Q157" s="92"/>
      <c r="R157" s="92"/>
      <c r="S157" s="92"/>
      <c r="T157" s="190"/>
      <c r="U157" s="190"/>
      <c r="V157" s="92"/>
      <c r="W157" s="190"/>
      <c r="X157" s="190"/>
      <c r="Y157" s="190"/>
      <c r="Z157" s="190"/>
      <c r="AA157" s="190"/>
      <c r="AB157" s="190"/>
      <c r="AC157" s="190"/>
      <c r="AD157" s="190"/>
      <c r="AE157" s="92"/>
    </row>
    <row r="158" spans="1:31" ht="15.75" customHeight="1">
      <c r="A158" s="190"/>
      <c r="B158" s="92"/>
      <c r="C158" s="92"/>
      <c r="D158" s="92"/>
      <c r="E158" s="190"/>
      <c r="F158" s="92"/>
      <c r="G158" s="92"/>
      <c r="H158" s="92"/>
      <c r="I158" s="92"/>
      <c r="J158" s="92"/>
      <c r="K158" s="92"/>
      <c r="L158" s="92"/>
      <c r="M158" s="92"/>
      <c r="N158" s="190"/>
      <c r="O158" s="92"/>
      <c r="P158" s="92"/>
      <c r="Q158" s="92"/>
      <c r="R158" s="92"/>
      <c r="S158" s="92"/>
      <c r="T158" s="190"/>
      <c r="U158" s="190"/>
      <c r="V158" s="92"/>
      <c r="W158" s="190"/>
      <c r="X158" s="190"/>
      <c r="Y158" s="190"/>
      <c r="Z158" s="190"/>
      <c r="AA158" s="190"/>
      <c r="AB158" s="190"/>
      <c r="AC158" s="190"/>
      <c r="AD158" s="190"/>
      <c r="AE158" s="92"/>
    </row>
    <row r="159" spans="1:31" ht="15.75" customHeight="1">
      <c r="A159" s="190"/>
      <c r="B159" s="92"/>
      <c r="C159" s="92"/>
      <c r="D159" s="92"/>
      <c r="E159" s="190"/>
      <c r="F159" s="92"/>
      <c r="G159" s="92"/>
      <c r="H159" s="92"/>
      <c r="I159" s="92"/>
      <c r="J159" s="92"/>
      <c r="K159" s="92"/>
      <c r="L159" s="92"/>
      <c r="M159" s="92"/>
      <c r="N159" s="190"/>
      <c r="O159" s="92"/>
      <c r="P159" s="92"/>
      <c r="Q159" s="92"/>
      <c r="R159" s="92"/>
      <c r="S159" s="92"/>
      <c r="T159" s="190"/>
      <c r="U159" s="190"/>
      <c r="V159" s="92"/>
      <c r="W159" s="190"/>
      <c r="X159" s="190"/>
      <c r="Y159" s="190"/>
      <c r="Z159" s="190"/>
      <c r="AA159" s="190"/>
      <c r="AB159" s="190"/>
      <c r="AC159" s="190"/>
      <c r="AD159" s="190"/>
      <c r="AE159" s="92"/>
    </row>
    <row r="160" spans="1:31" ht="15.75" customHeight="1">
      <c r="A160" s="190"/>
      <c r="B160" s="92"/>
      <c r="C160" s="92"/>
      <c r="D160" s="92"/>
      <c r="E160" s="190"/>
      <c r="F160" s="92"/>
      <c r="G160" s="92"/>
      <c r="H160" s="92"/>
      <c r="I160" s="92"/>
      <c r="J160" s="92"/>
      <c r="K160" s="92"/>
      <c r="L160" s="92"/>
      <c r="M160" s="92"/>
      <c r="N160" s="190"/>
      <c r="O160" s="92"/>
      <c r="P160" s="92"/>
      <c r="Q160" s="92"/>
      <c r="R160" s="92"/>
      <c r="S160" s="92"/>
      <c r="T160" s="190"/>
      <c r="U160" s="190"/>
      <c r="V160" s="92"/>
      <c r="W160" s="190"/>
      <c r="X160" s="190"/>
      <c r="Y160" s="190"/>
      <c r="Z160" s="190"/>
      <c r="AA160" s="190"/>
      <c r="AB160" s="190"/>
      <c r="AC160" s="190"/>
      <c r="AD160" s="190"/>
      <c r="AE160" s="92"/>
    </row>
    <row r="161" spans="1:31" ht="15.75" customHeight="1">
      <c r="A161" s="190"/>
      <c r="B161" s="92"/>
      <c r="C161" s="92"/>
      <c r="D161" s="92"/>
      <c r="E161" s="190"/>
      <c r="F161" s="92"/>
      <c r="G161" s="92"/>
      <c r="H161" s="92"/>
      <c r="I161" s="92"/>
      <c r="J161" s="92"/>
      <c r="K161" s="92"/>
      <c r="L161" s="92"/>
      <c r="M161" s="92"/>
      <c r="N161" s="190"/>
      <c r="O161" s="92"/>
      <c r="P161" s="92"/>
      <c r="Q161" s="92"/>
      <c r="R161" s="92"/>
      <c r="S161" s="92"/>
      <c r="T161" s="190"/>
      <c r="U161" s="190"/>
      <c r="V161" s="92"/>
      <c r="W161" s="190"/>
      <c r="X161" s="190"/>
      <c r="Y161" s="190"/>
      <c r="Z161" s="190"/>
      <c r="AA161" s="190"/>
      <c r="AB161" s="190"/>
      <c r="AC161" s="190"/>
      <c r="AD161" s="190"/>
      <c r="AE161" s="92"/>
    </row>
    <row r="162" spans="1:31" ht="15.75" customHeight="1">
      <c r="A162" s="190"/>
      <c r="B162" s="92"/>
      <c r="C162" s="92"/>
      <c r="D162" s="92"/>
      <c r="E162" s="190"/>
      <c r="F162" s="92"/>
      <c r="G162" s="92"/>
      <c r="H162" s="92"/>
      <c r="I162" s="92"/>
      <c r="J162" s="92"/>
      <c r="K162" s="92"/>
      <c r="L162" s="92"/>
      <c r="M162" s="92"/>
      <c r="N162" s="190"/>
      <c r="O162" s="92"/>
      <c r="P162" s="92"/>
      <c r="Q162" s="92"/>
      <c r="R162" s="92"/>
      <c r="S162" s="92"/>
      <c r="T162" s="190"/>
      <c r="U162" s="190"/>
      <c r="V162" s="92"/>
      <c r="W162" s="190"/>
      <c r="X162" s="190"/>
      <c r="Y162" s="190"/>
      <c r="Z162" s="190"/>
      <c r="AA162" s="190"/>
      <c r="AB162" s="190"/>
      <c r="AC162" s="190"/>
      <c r="AD162" s="190"/>
      <c r="AE162" s="92"/>
    </row>
    <row r="163" spans="1:31" ht="15.75" customHeight="1">
      <c r="A163" s="190"/>
      <c r="B163" s="92"/>
      <c r="C163" s="92"/>
      <c r="D163" s="92"/>
      <c r="E163" s="190"/>
      <c r="F163" s="92"/>
      <c r="G163" s="92"/>
      <c r="H163" s="92"/>
      <c r="I163" s="92"/>
      <c r="J163" s="92"/>
      <c r="K163" s="92"/>
      <c r="L163" s="92"/>
      <c r="M163" s="92"/>
      <c r="N163" s="190"/>
      <c r="O163" s="92"/>
      <c r="P163" s="92"/>
      <c r="Q163" s="92"/>
      <c r="R163" s="92"/>
      <c r="S163" s="92"/>
      <c r="T163" s="190"/>
      <c r="U163" s="190"/>
      <c r="V163" s="92"/>
      <c r="W163" s="190"/>
      <c r="X163" s="190"/>
      <c r="Y163" s="190"/>
      <c r="Z163" s="190"/>
      <c r="AA163" s="190"/>
      <c r="AB163" s="190"/>
      <c r="AC163" s="190"/>
      <c r="AD163" s="190"/>
      <c r="AE163" s="92"/>
    </row>
    <row r="164" spans="1:31" ht="15.75" customHeight="1">
      <c r="A164" s="190"/>
      <c r="B164" s="92"/>
      <c r="C164" s="92"/>
      <c r="D164" s="92"/>
      <c r="E164" s="190"/>
      <c r="F164" s="92"/>
      <c r="G164" s="92"/>
      <c r="H164" s="92"/>
      <c r="I164" s="92"/>
      <c r="J164" s="92"/>
      <c r="K164" s="92"/>
      <c r="L164" s="92"/>
      <c r="M164" s="92"/>
      <c r="N164" s="190"/>
      <c r="O164" s="92"/>
      <c r="P164" s="92"/>
      <c r="Q164" s="92"/>
      <c r="R164" s="92"/>
      <c r="S164" s="92"/>
      <c r="T164" s="190"/>
      <c r="U164" s="190"/>
      <c r="V164" s="92"/>
      <c r="W164" s="190"/>
      <c r="X164" s="190"/>
      <c r="Y164" s="190"/>
      <c r="Z164" s="190"/>
      <c r="AA164" s="190"/>
      <c r="AB164" s="190"/>
      <c r="AC164" s="190"/>
      <c r="AD164" s="190"/>
      <c r="AE164" s="92"/>
    </row>
    <row r="165" spans="1:31" ht="15.75" customHeight="1">
      <c r="A165" s="190"/>
      <c r="B165" s="92"/>
      <c r="C165" s="92"/>
      <c r="D165" s="92"/>
      <c r="E165" s="190"/>
      <c r="F165" s="92"/>
      <c r="G165" s="92"/>
      <c r="H165" s="92"/>
      <c r="I165" s="92"/>
      <c r="J165" s="92"/>
      <c r="K165" s="92"/>
      <c r="L165" s="92"/>
      <c r="M165" s="92"/>
      <c r="N165" s="190"/>
      <c r="O165" s="92"/>
      <c r="P165" s="92"/>
      <c r="Q165" s="92"/>
      <c r="R165" s="92"/>
      <c r="S165" s="92"/>
      <c r="T165" s="190"/>
      <c r="U165" s="190"/>
      <c r="V165" s="92"/>
      <c r="W165" s="190"/>
      <c r="X165" s="190"/>
      <c r="Y165" s="190"/>
      <c r="Z165" s="190"/>
      <c r="AA165" s="190"/>
      <c r="AB165" s="190"/>
      <c r="AC165" s="190"/>
      <c r="AD165" s="190"/>
      <c r="AE165" s="92"/>
    </row>
    <row r="166" spans="1:31" ht="15.75" customHeight="1">
      <c r="A166" s="190"/>
      <c r="B166" s="92"/>
      <c r="C166" s="92"/>
      <c r="D166" s="92"/>
      <c r="E166" s="190"/>
      <c r="F166" s="92"/>
      <c r="G166" s="92"/>
      <c r="H166" s="92"/>
      <c r="I166" s="92"/>
      <c r="J166" s="92"/>
      <c r="K166" s="92"/>
      <c r="L166" s="92"/>
      <c r="M166" s="92"/>
      <c r="N166" s="190"/>
      <c r="O166" s="92"/>
      <c r="P166" s="92"/>
      <c r="Q166" s="92"/>
      <c r="R166" s="92"/>
      <c r="S166" s="92"/>
      <c r="T166" s="190"/>
      <c r="U166" s="190"/>
      <c r="V166" s="92"/>
      <c r="W166" s="190"/>
      <c r="X166" s="190"/>
      <c r="Y166" s="190"/>
      <c r="Z166" s="190"/>
      <c r="AA166" s="190"/>
      <c r="AB166" s="190"/>
      <c r="AC166" s="190"/>
      <c r="AD166" s="190"/>
      <c r="AE166" s="92"/>
    </row>
    <row r="167" spans="1:31" ht="15.75" customHeight="1">
      <c r="A167" s="190"/>
      <c r="B167" s="92"/>
      <c r="C167" s="92"/>
      <c r="D167" s="92"/>
      <c r="E167" s="190"/>
      <c r="F167" s="92"/>
      <c r="G167" s="92"/>
      <c r="H167" s="92"/>
      <c r="I167" s="92"/>
      <c r="J167" s="92"/>
      <c r="K167" s="92"/>
      <c r="L167" s="92"/>
      <c r="M167" s="92"/>
      <c r="N167" s="190"/>
      <c r="O167" s="92"/>
      <c r="P167" s="92"/>
      <c r="Q167" s="92"/>
      <c r="R167" s="92"/>
      <c r="S167" s="92"/>
      <c r="T167" s="190"/>
      <c r="U167" s="190"/>
      <c r="V167" s="92"/>
      <c r="W167" s="190"/>
      <c r="X167" s="190"/>
      <c r="Y167" s="190"/>
      <c r="Z167" s="190"/>
      <c r="AA167" s="190"/>
      <c r="AB167" s="190"/>
      <c r="AC167" s="190"/>
      <c r="AD167" s="190"/>
      <c r="AE167" s="92"/>
    </row>
    <row r="168" spans="1:31" ht="15.75" customHeight="1">
      <c r="A168" s="190"/>
      <c r="B168" s="92"/>
      <c r="C168" s="92"/>
      <c r="D168" s="92"/>
      <c r="E168" s="190"/>
      <c r="F168" s="92"/>
      <c r="G168" s="92"/>
      <c r="H168" s="92"/>
      <c r="I168" s="92"/>
      <c r="J168" s="92"/>
      <c r="K168" s="92"/>
      <c r="L168" s="92"/>
      <c r="M168" s="92"/>
      <c r="N168" s="190"/>
      <c r="O168" s="92"/>
      <c r="P168" s="92"/>
      <c r="Q168" s="92"/>
      <c r="R168" s="92"/>
      <c r="S168" s="92"/>
      <c r="T168" s="190"/>
      <c r="U168" s="190"/>
      <c r="V168" s="92"/>
      <c r="W168" s="190"/>
      <c r="X168" s="190"/>
      <c r="Y168" s="190"/>
      <c r="Z168" s="190"/>
      <c r="AA168" s="190"/>
      <c r="AB168" s="190"/>
      <c r="AC168" s="190"/>
      <c r="AD168" s="190"/>
      <c r="AE168" s="92"/>
    </row>
    <row r="169" spans="1:31" ht="15.75" customHeight="1">
      <c r="A169" s="190"/>
      <c r="B169" s="92"/>
      <c r="C169" s="92"/>
      <c r="D169" s="92"/>
      <c r="E169" s="190"/>
      <c r="F169" s="92"/>
      <c r="G169" s="92"/>
      <c r="H169" s="92"/>
      <c r="I169" s="92"/>
      <c r="J169" s="92"/>
      <c r="K169" s="92"/>
      <c r="L169" s="92"/>
      <c r="M169" s="92"/>
      <c r="N169" s="190"/>
      <c r="O169" s="92"/>
      <c r="P169" s="92"/>
      <c r="Q169" s="92"/>
      <c r="R169" s="92"/>
      <c r="S169" s="92"/>
      <c r="T169" s="190"/>
      <c r="U169" s="190"/>
      <c r="V169" s="92"/>
      <c r="W169" s="190"/>
      <c r="X169" s="190"/>
      <c r="Y169" s="190"/>
      <c r="Z169" s="190"/>
      <c r="AA169" s="190"/>
      <c r="AB169" s="190"/>
      <c r="AC169" s="190"/>
      <c r="AD169" s="190"/>
      <c r="AE169" s="92"/>
    </row>
    <row r="170" spans="1:31" ht="15.75" customHeight="1">
      <c r="A170" s="190"/>
      <c r="B170" s="92"/>
      <c r="C170" s="92"/>
      <c r="D170" s="92"/>
      <c r="E170" s="190"/>
      <c r="F170" s="92"/>
      <c r="G170" s="92"/>
      <c r="H170" s="92"/>
      <c r="I170" s="92"/>
      <c r="J170" s="92"/>
      <c r="K170" s="92"/>
      <c r="L170" s="92"/>
      <c r="M170" s="92"/>
      <c r="N170" s="190"/>
      <c r="O170" s="92"/>
      <c r="P170" s="92"/>
      <c r="Q170" s="92"/>
      <c r="R170" s="92"/>
      <c r="S170" s="92"/>
      <c r="T170" s="190"/>
      <c r="U170" s="190"/>
      <c r="V170" s="92"/>
      <c r="W170" s="190"/>
      <c r="X170" s="190"/>
      <c r="Y170" s="190"/>
      <c r="Z170" s="190"/>
      <c r="AA170" s="190"/>
      <c r="AB170" s="190"/>
      <c r="AC170" s="190"/>
      <c r="AD170" s="190"/>
      <c r="AE170" s="92"/>
    </row>
    <row r="171" spans="1:31" ht="15.75" customHeight="1">
      <c r="A171" s="190"/>
      <c r="B171" s="92"/>
      <c r="C171" s="92"/>
      <c r="D171" s="92"/>
      <c r="E171" s="190"/>
      <c r="F171" s="92"/>
      <c r="G171" s="92"/>
      <c r="H171" s="92"/>
      <c r="I171" s="92"/>
      <c r="J171" s="92"/>
      <c r="K171" s="92"/>
      <c r="L171" s="92"/>
      <c r="M171" s="92"/>
      <c r="N171" s="190"/>
      <c r="O171" s="92"/>
      <c r="P171" s="92"/>
      <c r="Q171" s="92"/>
      <c r="R171" s="92"/>
      <c r="S171" s="92"/>
      <c r="T171" s="190"/>
      <c r="U171" s="190"/>
      <c r="V171" s="92"/>
      <c r="W171" s="190"/>
      <c r="X171" s="190"/>
      <c r="Y171" s="190"/>
      <c r="Z171" s="190"/>
      <c r="AA171" s="190"/>
      <c r="AB171" s="190"/>
      <c r="AC171" s="190"/>
      <c r="AD171" s="190"/>
      <c r="AE171" s="92"/>
    </row>
    <row r="172" spans="1:31" ht="15.7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</row>
    <row r="173" spans="1:31" ht="15.7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</row>
    <row r="174" spans="1:31" ht="15.7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</row>
    <row r="175" spans="1:31" ht="15.7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</row>
    <row r="176" spans="1:31" ht="15.7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</row>
    <row r="177" spans="1:31" ht="15.7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</row>
    <row r="178" spans="1:31" ht="15.7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</row>
    <row r="179" spans="1:31" ht="15.75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</row>
    <row r="180" spans="1:31" ht="15.7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</row>
    <row r="181" spans="1:31" ht="15.75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</row>
    <row r="182" spans="1:31" ht="15.75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</row>
    <row r="183" spans="1:31" ht="15.7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</row>
    <row r="184" spans="1:31" ht="15.7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</row>
    <row r="185" spans="1:31" ht="15.75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</row>
    <row r="186" spans="1:31" ht="15.75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</row>
    <row r="187" spans="1:31" ht="15.7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</row>
    <row r="188" spans="1:31" ht="15.75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</row>
    <row r="189" spans="1:31" ht="15.7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</row>
    <row r="190" spans="1:31" ht="15.75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</row>
    <row r="191" spans="1:31" ht="15.75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</row>
    <row r="192" spans="1:31" ht="15.75" customHeight="1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</row>
    <row r="193" spans="1:31" ht="15.75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</row>
    <row r="194" spans="1:31" ht="15.75" customHeight="1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</row>
    <row r="195" spans="1:31" ht="15.75" customHeight="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</row>
    <row r="196" spans="1:31" ht="15.75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</row>
    <row r="197" spans="1:31" ht="15.75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</row>
    <row r="198" spans="1:31" ht="15.7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</row>
    <row r="199" spans="1:31" ht="15.75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</row>
    <row r="200" spans="1:31" ht="15.75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</row>
    <row r="201" spans="1:31" ht="15.75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</row>
    <row r="202" spans="1:31" ht="15.7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</row>
    <row r="203" spans="1:31" ht="15.75" customHeight="1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</row>
    <row r="204" spans="1:31" ht="15.7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</row>
    <row r="205" spans="1:31" ht="15.75" customHeight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</row>
    <row r="206" spans="1:31" ht="15.75" customHeight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</row>
    <row r="207" spans="1:31" ht="15.75" customHeight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</row>
    <row r="208" spans="1:31" ht="15.75" customHeight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</row>
    <row r="209" spans="1:31" ht="15.75" customHeight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</row>
    <row r="210" spans="1:31" ht="15.75" customHeight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</row>
    <row r="211" spans="1:31" ht="15.7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</row>
    <row r="212" spans="1:31" ht="15.7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</row>
    <row r="213" spans="1:31" ht="15.75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</row>
    <row r="214" spans="1:31" ht="15.75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</row>
    <row r="215" spans="1:31" ht="15.7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</row>
    <row r="216" spans="1:31" ht="15.75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</row>
    <row r="217" spans="1:31" ht="15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</row>
    <row r="218" spans="1:31" ht="15.7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</row>
    <row r="219" spans="1:31" ht="15.7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</row>
    <row r="220" spans="1:31" ht="15.75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</row>
    <row r="221" spans="1:31" ht="15.75" customHeight="1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</row>
    <row r="222" spans="1:31" ht="15.75" customHeight="1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</row>
    <row r="223" spans="1:31" ht="15.75" customHeight="1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</row>
    <row r="224" spans="1:31" ht="15.75" customHeight="1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</row>
    <row r="225" spans="1:31" ht="15.75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</row>
    <row r="226" spans="1:31" ht="15.75" customHeight="1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</row>
    <row r="227" spans="1:31" ht="15.75" customHeight="1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</row>
    <row r="228" spans="1:31" ht="15.7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</row>
    <row r="229" spans="1:31" ht="15.7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</row>
    <row r="230" spans="1:31" ht="15.75" customHeight="1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</row>
    <row r="231" spans="1:31" ht="15.75" customHeight="1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</row>
    <row r="232" spans="1:31" ht="15.75" customHeight="1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</row>
    <row r="233" spans="1:31" ht="15.75" customHeight="1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</row>
    <row r="234" spans="1:31" ht="15.75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</row>
    <row r="235" spans="1:31" ht="15.75" customHeight="1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</row>
    <row r="236" spans="1:31" ht="15.75" customHeight="1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</row>
    <row r="237" spans="1:31" ht="15.75" customHeight="1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</row>
    <row r="238" spans="1:31" ht="15.75" customHeight="1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</row>
    <row r="239" spans="1:31" ht="15.75" customHeight="1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</row>
    <row r="240" spans="1:31" ht="15.75" customHeight="1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</row>
    <row r="241" spans="1:31" ht="15.75" customHeight="1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</row>
    <row r="242" spans="1:31" ht="15.75" customHeight="1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</row>
    <row r="243" spans="1:31" ht="15.75" customHeight="1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</row>
    <row r="244" spans="1:31" ht="15.75" customHeight="1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</row>
    <row r="245" spans="1:31" ht="15.75" customHeight="1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</row>
    <row r="246" spans="1:31" ht="15.75" customHeight="1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</row>
    <row r="247" spans="1:31" ht="15.75" customHeight="1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</row>
    <row r="248" spans="1:31" ht="15.75" customHeight="1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</row>
    <row r="249" spans="1:31" ht="15.75" customHeight="1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</row>
    <row r="250" spans="1:31" ht="15.75" customHeight="1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</row>
    <row r="251" spans="1:31" ht="15.75" customHeight="1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</row>
    <row r="252" spans="1:31" ht="15.75" customHeight="1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</row>
    <row r="253" spans="1:31" ht="15.75" customHeight="1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</row>
    <row r="254" spans="1:31" ht="15.75" customHeight="1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</row>
    <row r="255" spans="1:31" ht="15.75" customHeight="1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</row>
    <row r="256" spans="1:31" ht="15.75" customHeight="1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</row>
    <row r="257" spans="1:31" ht="15.75" customHeight="1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</row>
    <row r="258" spans="1:31" ht="15.75" customHeight="1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</row>
    <row r="259" spans="1:31" ht="15.75" customHeight="1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</row>
    <row r="260" spans="1:31" ht="15.75" customHeight="1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</row>
    <row r="261" spans="1:31" ht="15.75" customHeight="1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</row>
    <row r="262" spans="1:31" ht="15.75" customHeight="1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</row>
    <row r="263" spans="1:31" ht="15.75" customHeight="1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</row>
    <row r="264" spans="1:31" ht="15.75" customHeight="1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</row>
    <row r="265" spans="1:31" ht="15.75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</row>
    <row r="266" spans="1:31" ht="15.75" customHeight="1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</row>
    <row r="267" spans="1:31" ht="15.75" customHeight="1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</row>
    <row r="268" spans="1:31" ht="15.75" customHeight="1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</row>
    <row r="269" spans="1:31" ht="15.75" customHeight="1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</row>
    <row r="270" spans="1:31" ht="15.75" customHeight="1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</row>
    <row r="271" spans="1:31" ht="15.75" customHeight="1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</row>
    <row r="272" spans="1:31" ht="15.75" customHeight="1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</row>
    <row r="273" spans="1:31" ht="15.75" customHeight="1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</row>
    <row r="274" spans="1:31" ht="15.75" customHeight="1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</row>
    <row r="275" spans="1:31" ht="15.75" customHeight="1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</row>
    <row r="276" spans="1:31" ht="15.75" customHeight="1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</row>
    <row r="277" spans="1:31" ht="15.75" customHeight="1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</row>
    <row r="278" spans="1:31" ht="15.75" customHeight="1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</row>
    <row r="279" spans="1:31" ht="15.75" customHeight="1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</row>
    <row r="280" spans="1:31" ht="15.7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</row>
    <row r="281" spans="1:31" ht="15.7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</row>
    <row r="282" spans="1:31" ht="15.7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</row>
    <row r="283" spans="1:31" ht="15.7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</row>
    <row r="284" spans="1:31" ht="15.75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</row>
    <row r="285" spans="1:31" ht="15.7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</row>
    <row r="286" spans="1:31" ht="15.7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</row>
    <row r="287" spans="1:31" ht="15.7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</row>
    <row r="288" spans="1:31" ht="15.75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</row>
    <row r="289" spans="1:31" ht="15.75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</row>
    <row r="290" spans="1:31" ht="15.75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</row>
    <row r="291" spans="1:31" ht="15.75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</row>
    <row r="292" spans="1:31" ht="15.75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</row>
    <row r="293" spans="1:31" ht="15.75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</row>
    <row r="294" spans="1:31" ht="15.75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</row>
    <row r="295" spans="1:31" ht="15.75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</row>
    <row r="296" spans="1:31" ht="15.75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</row>
    <row r="297" spans="1:31" ht="15.75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</row>
    <row r="298" spans="1:31" ht="15.75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</row>
    <row r="299" spans="1:31" ht="15.75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</row>
    <row r="300" spans="1:31" ht="15.75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</row>
    <row r="301" spans="1:31" ht="15.75" customHeight="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</row>
    <row r="302" spans="1:31" ht="15.75" customHeight="1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</row>
    <row r="303" spans="1:31" ht="15.75" customHeight="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</row>
    <row r="304" spans="1:31" ht="15.75" customHeight="1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</row>
    <row r="305" spans="1:31" ht="15.75" customHeight="1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</row>
    <row r="306" spans="1:31" ht="15.75" customHeight="1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</row>
    <row r="307" spans="1:31" ht="15.75" customHeight="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</row>
    <row r="308" spans="1:31" ht="15.75" customHeight="1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</row>
    <row r="309" spans="1:31" ht="15.75" customHeight="1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</row>
    <row r="310" spans="1:31" ht="15.75" customHeight="1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</row>
    <row r="311" spans="1:31" ht="15.75" customHeight="1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</row>
    <row r="312" spans="1:31" ht="15.75" customHeight="1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</row>
    <row r="313" spans="1:31" ht="15.75" customHeight="1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</row>
    <row r="314" spans="1:31" ht="15.75" customHeight="1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</row>
    <row r="315" spans="1:31" ht="15.75" customHeight="1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</row>
    <row r="316" spans="1:31" ht="15.75" customHeight="1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</row>
    <row r="317" spans="1:31" ht="15.75" customHeight="1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</row>
    <row r="318" spans="1:31" ht="15.75" customHeight="1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</row>
    <row r="319" spans="1:31" ht="15.75" customHeight="1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</row>
    <row r="320" spans="1:31" ht="15.75" customHeight="1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</row>
    <row r="321" spans="1:31" ht="15.75" customHeight="1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</row>
    <row r="322" spans="1:31" ht="15.75" customHeight="1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</row>
    <row r="323" spans="1:31" ht="15.75" customHeight="1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</row>
    <row r="324" spans="1:31" ht="15.75" customHeight="1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</row>
    <row r="325" spans="1:31" ht="15.75" customHeight="1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</row>
    <row r="326" spans="1:31" ht="15.75" customHeight="1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</row>
    <row r="327" spans="1:31" ht="15.75" customHeight="1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</row>
    <row r="328" spans="1:31" ht="15.75" customHeight="1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</row>
    <row r="329" spans="1:31" ht="15.75" customHeight="1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</row>
    <row r="330" spans="1:31" ht="15.75" customHeight="1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</row>
    <row r="331" spans="1:31" ht="15.75" customHeight="1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</row>
    <row r="332" spans="1:31" ht="15.75" customHeight="1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</row>
    <row r="333" spans="1:31" ht="15.75" customHeight="1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</row>
    <row r="334" spans="1:31" ht="15.75" customHeight="1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</row>
    <row r="335" spans="1:31" ht="15.75" customHeight="1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</row>
    <row r="336" spans="1:31" ht="15.75" customHeight="1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</row>
    <row r="337" spans="1:31" ht="15.75" customHeight="1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</row>
    <row r="338" spans="1:31" ht="15.75" customHeight="1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</row>
    <row r="339" spans="1:31" ht="15.75" customHeight="1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</row>
    <row r="340" spans="1:31" ht="15.75" customHeight="1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</row>
    <row r="341" spans="1:31" ht="15.75" customHeight="1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</row>
    <row r="342" spans="1:31" ht="15.75" customHeight="1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</row>
    <row r="343" spans="1:31" ht="15.75" customHeight="1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</row>
    <row r="344" spans="1:31" ht="15.75" customHeight="1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</row>
    <row r="345" spans="1:31" ht="15.75" customHeight="1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</row>
    <row r="346" spans="1:31" ht="15.75" customHeight="1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</row>
    <row r="347" spans="1:31" ht="15.75" customHeight="1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</row>
    <row r="348" spans="1:31" ht="15.75" customHeight="1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</row>
    <row r="349" spans="1:31" ht="15.75" customHeight="1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</row>
    <row r="350" spans="1:31" ht="15.75" customHeight="1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</row>
    <row r="351" spans="1:31" ht="15.75" customHeight="1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</row>
    <row r="352" spans="1:31" ht="15.75" customHeight="1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</row>
    <row r="353" spans="1:31" ht="15.75" customHeight="1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</row>
    <row r="354" spans="1:31" ht="15.75" customHeight="1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</row>
    <row r="355" spans="1:31" ht="15.75" customHeight="1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</row>
    <row r="356" spans="1:31" ht="15.75" customHeight="1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</row>
    <row r="357" spans="1:31" ht="15.75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</row>
    <row r="358" spans="1:31" ht="15.75" customHeight="1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</row>
    <row r="359" spans="1:31" ht="15.75" customHeight="1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</row>
    <row r="360" spans="1:31" ht="15.75" customHeight="1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</row>
    <row r="361" spans="1:31" ht="15.75" customHeight="1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</row>
    <row r="362" spans="1:31" ht="15.75" customHeight="1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</row>
    <row r="363" spans="1:31" ht="15.75" customHeight="1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</row>
    <row r="364" spans="1:31" ht="15.75" customHeight="1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</row>
    <row r="365" spans="1:31" ht="15.75" customHeight="1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</row>
    <row r="366" spans="1:31" ht="15.75" customHeight="1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</row>
    <row r="367" spans="1:31" ht="15.75" customHeight="1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</row>
    <row r="368" spans="1:31" ht="15.75" customHeight="1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</row>
    <row r="369" spans="1:31" ht="15.75" customHeight="1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</row>
    <row r="370" spans="1:31" ht="15.75" customHeight="1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</row>
    <row r="371" spans="1:31" ht="15.75" customHeight="1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</row>
    <row r="372" spans="1:31" ht="15.75" customHeight="1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</row>
    <row r="373" spans="1:31" ht="15.75" customHeight="1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</row>
    <row r="374" spans="1:31" ht="15.75" customHeight="1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</row>
    <row r="375" spans="1:31" ht="15.75" customHeight="1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</row>
    <row r="376" spans="1:31" ht="15.75" customHeight="1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</row>
    <row r="377" spans="1:31" ht="15.75" customHeight="1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</row>
    <row r="378" spans="1:31" ht="15.75" customHeight="1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</row>
    <row r="379" spans="1:31" ht="15.75" customHeight="1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</row>
    <row r="380" spans="1:31" ht="15.75" customHeight="1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</row>
    <row r="381" spans="1:31" ht="15.75" customHeight="1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</row>
    <row r="382" spans="1:31" ht="15.75" customHeight="1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</row>
    <row r="383" spans="1:31" ht="15.75" customHeight="1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</row>
    <row r="384" spans="1:31" ht="15.75" customHeight="1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</row>
    <row r="385" spans="1:31" ht="15.75" customHeight="1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</row>
    <row r="386" spans="1:31" ht="15.75" customHeight="1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</row>
    <row r="387" spans="1:31" ht="15.75" customHeight="1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</row>
    <row r="388" spans="1:31" ht="15.75" customHeight="1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</row>
    <row r="389" spans="1:31" ht="15.75" customHeight="1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</row>
    <row r="390" spans="1:31" ht="15.75" customHeight="1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</row>
    <row r="391" spans="1:31" ht="15.75" customHeight="1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</row>
    <row r="392" spans="1:31" ht="15.75" customHeight="1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</row>
    <row r="393" spans="1:31" ht="15.75" customHeight="1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</row>
    <row r="394" spans="1:31" ht="15.75" customHeight="1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</row>
    <row r="395" spans="1:31" ht="15.75" customHeight="1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</row>
    <row r="396" spans="1:31" ht="15.75" customHeight="1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</row>
    <row r="397" spans="1:31" ht="15.75" customHeight="1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</row>
    <row r="398" spans="1:31" ht="15.75" customHeight="1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</row>
    <row r="399" spans="1:31" ht="15.75" customHeight="1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</row>
    <row r="400" spans="1:31" ht="15.75" customHeight="1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</row>
    <row r="401" spans="1:31" ht="15.75" customHeight="1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</row>
    <row r="402" spans="1:31" ht="15.75" customHeight="1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</row>
    <row r="403" spans="1:31" ht="15.75" customHeight="1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</row>
    <row r="404" spans="1:31" ht="15.75" customHeight="1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</row>
    <row r="405" spans="1:31" ht="15.75" customHeight="1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</row>
    <row r="406" spans="1:31" ht="15.75" customHeight="1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</row>
    <row r="407" spans="1:31" ht="15.75" customHeight="1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</row>
    <row r="408" spans="1:31" ht="15.75" customHeight="1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</row>
    <row r="409" spans="1:31" ht="15.75" customHeight="1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</row>
    <row r="410" spans="1:31" ht="15.75" customHeight="1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</row>
    <row r="411" spans="1:31" ht="15.75" customHeight="1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</row>
    <row r="412" spans="1:31" ht="15.75" customHeight="1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</row>
    <row r="413" spans="1:31" ht="15.75" customHeight="1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</row>
    <row r="414" spans="1:31" ht="15.75" customHeight="1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</row>
    <row r="415" spans="1:31" ht="15.75" customHeight="1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</row>
    <row r="416" spans="1:31" ht="15.75" customHeight="1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</row>
    <row r="417" spans="1:31" ht="15.75" customHeight="1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</row>
    <row r="418" spans="1:31" ht="15.75" customHeight="1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</row>
    <row r="419" spans="1:31" ht="15.75" customHeight="1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</row>
    <row r="420" spans="1:31" ht="15.75" customHeight="1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</row>
    <row r="421" spans="1:31" ht="15.75" customHeight="1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</row>
    <row r="422" spans="1:31" ht="15.75" customHeight="1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</row>
    <row r="423" spans="1:31" ht="15.75" customHeight="1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</row>
    <row r="424" spans="1:31" ht="15.75" customHeight="1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</row>
    <row r="425" spans="1:31" ht="15.75" customHeight="1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</row>
    <row r="426" spans="1:31" ht="15.75" customHeight="1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</row>
    <row r="427" spans="1:31" ht="15.75" customHeight="1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</row>
    <row r="428" spans="1:31" ht="15.75" customHeight="1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</row>
    <row r="429" spans="1:31" ht="15.75" customHeight="1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</row>
    <row r="430" spans="1:31" ht="15.75" customHeight="1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</row>
    <row r="431" spans="1:31" ht="15.75" customHeight="1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</row>
    <row r="432" spans="1:31" ht="15.75" customHeight="1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</row>
    <row r="433" spans="1:31" ht="15.75" customHeight="1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</row>
    <row r="434" spans="1:31" ht="15.75" customHeight="1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</row>
    <row r="435" spans="1:31" ht="15.75" customHeight="1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</row>
    <row r="436" spans="1:31" ht="15.75" customHeight="1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</row>
    <row r="437" spans="1:31" ht="15.75" customHeight="1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</row>
    <row r="438" spans="1:31" ht="15.75" customHeight="1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</row>
    <row r="439" spans="1:31" ht="15.75" customHeight="1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</row>
    <row r="440" spans="1:31" ht="15.75" customHeight="1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</row>
    <row r="441" spans="1:31" ht="15.75" customHeight="1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</row>
    <row r="442" spans="1:31" ht="15.75" customHeight="1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</row>
    <row r="443" spans="1:31" ht="15.75" customHeight="1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</row>
    <row r="444" spans="1:31" ht="15.75" customHeight="1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</row>
    <row r="445" spans="1:31" ht="15.75" customHeight="1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</row>
    <row r="446" spans="1:31" ht="15.75" customHeight="1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</row>
    <row r="447" spans="1:31" ht="15.75" customHeight="1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</row>
    <row r="448" spans="1:31" ht="15.75" customHeight="1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</row>
    <row r="449" spans="1:31" ht="15.75" customHeight="1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</row>
    <row r="450" spans="1:31" ht="15.75" customHeight="1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</row>
    <row r="451" spans="1:31" ht="15.75" customHeight="1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</row>
    <row r="452" spans="1:31" ht="15.75" customHeight="1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</row>
    <row r="453" spans="1:31" ht="15.75" customHeight="1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</row>
    <row r="454" spans="1:31" ht="15.75" customHeight="1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</row>
    <row r="455" spans="1:31" ht="15.75" customHeight="1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</row>
    <row r="456" spans="1:31" ht="15.75" customHeight="1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</row>
    <row r="457" spans="1:31" ht="15.75" customHeight="1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</row>
    <row r="458" spans="1:31" ht="15.75" customHeight="1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</row>
    <row r="459" spans="1:31" ht="15.75" customHeight="1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</row>
    <row r="460" spans="1:31" ht="15.75" customHeight="1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</row>
    <row r="461" spans="1:31" ht="15.75" customHeight="1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</row>
    <row r="462" spans="1:31" ht="15.75" customHeight="1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</row>
    <row r="463" spans="1:31" ht="15.75" customHeight="1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</row>
    <row r="464" spans="1:31" ht="15.75" customHeight="1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</row>
    <row r="465" spans="1:31" ht="15.75" customHeight="1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</row>
    <row r="466" spans="1:31" ht="15.75" customHeight="1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</row>
    <row r="467" spans="1:31" ht="15.75" customHeight="1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</row>
    <row r="468" spans="1:31" ht="15.75" customHeight="1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</row>
    <row r="469" spans="1:31" ht="15.75" customHeight="1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</row>
    <row r="470" spans="1:31" ht="15.75" customHeight="1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</row>
    <row r="471" spans="1:31" ht="15.75" customHeight="1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</row>
    <row r="472" spans="1:31" ht="15.75" customHeight="1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</row>
    <row r="473" spans="1:31" ht="15.75" customHeight="1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</row>
    <row r="474" spans="1:31" ht="15.75" customHeight="1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</row>
    <row r="475" spans="1:31" ht="15.75" customHeight="1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</row>
    <row r="476" spans="1:31" ht="15.75" customHeight="1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</row>
    <row r="477" spans="1:31" ht="15.75" customHeight="1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</row>
    <row r="478" spans="1:31" ht="15.75" customHeight="1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</row>
    <row r="479" spans="1:31" ht="15.75" customHeight="1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</row>
    <row r="480" spans="1:31" ht="15.75" customHeight="1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</row>
    <row r="481" spans="1:31" ht="15.75" customHeight="1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</row>
    <row r="482" spans="1:31" ht="15.75" customHeight="1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</row>
    <row r="483" spans="1:31" ht="15.75" customHeight="1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</row>
    <row r="484" spans="1:31" ht="15.75" customHeight="1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</row>
    <row r="485" spans="1:31" ht="15.75" customHeight="1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</row>
    <row r="486" spans="1:31" ht="15.75" customHeight="1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</row>
    <row r="487" spans="1:31" ht="15.75" customHeight="1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</row>
    <row r="488" spans="1:31" ht="15.75" customHeight="1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</row>
    <row r="489" spans="1:31" ht="15.75" customHeight="1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</row>
    <row r="490" spans="1:31" ht="15.75" customHeight="1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</row>
    <row r="491" spans="1:31" ht="15.75" customHeight="1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</row>
    <row r="492" spans="1:31" ht="15.75" customHeight="1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</row>
    <row r="493" spans="1:31" ht="15.75" customHeight="1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</row>
    <row r="494" spans="1:31" ht="15.75" customHeight="1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</row>
    <row r="495" spans="1:31" ht="15.75" customHeight="1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</row>
    <row r="496" spans="1:31" ht="15.75" customHeight="1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</row>
    <row r="497" spans="1:31" ht="15.75" customHeight="1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</row>
    <row r="498" spans="1:31" ht="15.75" customHeight="1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</row>
    <row r="499" spans="1:31" ht="15.75" customHeight="1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</row>
    <row r="500" spans="1:31" ht="15.75" customHeight="1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</row>
    <row r="501" spans="1:31" ht="15.75" customHeight="1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</row>
    <row r="502" spans="1:31" ht="15.75" customHeight="1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</row>
    <row r="503" spans="1:31" ht="15.75" customHeight="1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</row>
    <row r="504" spans="1:31" ht="15.75" customHeight="1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</row>
    <row r="505" spans="1:31" ht="15.75" customHeight="1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</row>
    <row r="506" spans="1:31" ht="15.75" customHeight="1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</row>
    <row r="507" spans="1:31" ht="15.75" customHeight="1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</row>
    <row r="508" spans="1:31" ht="15.75" customHeight="1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</row>
    <row r="509" spans="1:31" ht="15.75" customHeight="1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</row>
    <row r="510" spans="1:31" ht="15.75" customHeight="1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</row>
    <row r="511" spans="1:31" ht="15.75" customHeight="1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</row>
    <row r="512" spans="1:31" ht="15.75" customHeight="1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</row>
    <row r="513" spans="1:31" ht="15.75" customHeight="1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</row>
    <row r="514" spans="1:31" ht="15.75" customHeight="1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</row>
    <row r="515" spans="1:31" ht="15.7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</row>
    <row r="516" spans="1:31" ht="15.75" customHeight="1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</row>
    <row r="517" spans="1:31" ht="15.75" customHeight="1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</row>
    <row r="518" spans="1:31" ht="15.75" customHeight="1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</row>
    <row r="519" spans="1:31" ht="15.75" customHeight="1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</row>
    <row r="520" spans="1:31" ht="15.75" customHeight="1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</row>
    <row r="521" spans="1:31" ht="15.75" customHeight="1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</row>
    <row r="522" spans="1:31" ht="15.75" customHeight="1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</row>
    <row r="523" spans="1:31" ht="15.75" customHeight="1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</row>
    <row r="524" spans="1:31" ht="15.75" customHeight="1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</row>
    <row r="525" spans="1:31" ht="15.75" customHeight="1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</row>
    <row r="526" spans="1:31" ht="15.75" customHeight="1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</row>
    <row r="527" spans="1:31" ht="15.75" customHeight="1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</row>
    <row r="528" spans="1:31" ht="15.75" customHeight="1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</row>
    <row r="529" spans="1:31" ht="15.75" customHeight="1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</row>
    <row r="530" spans="1:31" ht="15.75" customHeight="1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</row>
    <row r="531" spans="1:31" ht="15.75" customHeight="1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</row>
    <row r="532" spans="1:31" ht="15.75" customHeight="1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</row>
    <row r="533" spans="1:31" ht="15.75" customHeight="1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</row>
    <row r="534" spans="1:31" ht="15.75" customHeight="1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</row>
    <row r="535" spans="1:31" ht="15.75" customHeight="1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</row>
    <row r="536" spans="1:31" ht="15.75" customHeight="1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</row>
    <row r="537" spans="1:31" ht="15.75" customHeight="1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</row>
    <row r="538" spans="1:31" ht="15.75" customHeight="1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</row>
    <row r="539" spans="1:31" ht="15.75" customHeight="1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</row>
    <row r="540" spans="1:31" ht="15.75" customHeight="1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</row>
    <row r="541" spans="1:31" ht="15.75" customHeight="1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</row>
    <row r="542" spans="1:31" ht="15.75" customHeight="1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</row>
    <row r="543" spans="1:31" ht="15.75" customHeight="1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</row>
    <row r="544" spans="1:31" ht="15.75" customHeight="1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</row>
    <row r="545" spans="1:31" ht="15.75" customHeight="1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</row>
    <row r="546" spans="1:31" ht="15.75" customHeight="1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</row>
    <row r="547" spans="1:31" ht="15.75" customHeight="1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</row>
    <row r="548" spans="1:31" ht="15.75" customHeight="1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</row>
    <row r="549" spans="1:31" ht="15.75" customHeight="1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</row>
    <row r="550" spans="1:31" ht="15.75" customHeight="1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</row>
    <row r="551" spans="1:31" ht="15.75" customHeight="1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</row>
    <row r="552" spans="1:31" ht="15.75" customHeight="1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</row>
    <row r="553" spans="1:31" ht="15.75" customHeight="1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</row>
    <row r="554" spans="1:31" ht="15.75" customHeight="1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</row>
    <row r="555" spans="1:31" ht="15.75" customHeight="1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</row>
    <row r="556" spans="1:31" ht="15.75" customHeight="1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</row>
    <row r="557" spans="1:31" ht="15.75" customHeight="1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</row>
    <row r="558" spans="1:31" ht="15.75" customHeight="1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</row>
    <row r="559" spans="1:31" ht="15.75" customHeight="1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</row>
    <row r="560" spans="1:31" ht="15.75" customHeight="1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</row>
    <row r="561" spans="1:31" ht="15.75" customHeight="1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</row>
    <row r="562" spans="1:31" ht="15.75" customHeight="1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</row>
    <row r="563" spans="1:31" ht="15.75" customHeight="1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</row>
    <row r="564" spans="1:31" ht="15.75" customHeight="1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</row>
    <row r="565" spans="1:31" ht="15.75" customHeight="1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</row>
    <row r="566" spans="1:31" ht="15.75" customHeight="1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</row>
    <row r="567" spans="1:31" ht="15.75" customHeight="1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</row>
    <row r="568" spans="1:31" ht="15.75" customHeight="1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</row>
    <row r="569" spans="1:31" ht="15.75" customHeight="1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</row>
    <row r="570" spans="1:31" ht="15.75" customHeight="1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</row>
    <row r="571" spans="1:31" ht="15.75" customHeight="1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</row>
    <row r="572" spans="1:31" ht="15.75" customHeight="1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</row>
    <row r="573" spans="1:31" ht="15.75" customHeight="1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</row>
    <row r="574" spans="1:31" ht="15.75" customHeight="1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</row>
    <row r="575" spans="1:31" ht="15.75" customHeight="1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</row>
    <row r="576" spans="1:31" ht="15.75" customHeight="1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</row>
    <row r="577" spans="1:31" ht="15.75" customHeight="1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</row>
    <row r="578" spans="1:31" ht="15.75" customHeight="1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</row>
    <row r="579" spans="1:31" ht="15.75" customHeight="1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</row>
    <row r="580" spans="1:31" ht="15.75" customHeight="1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</row>
    <row r="581" spans="1:31" ht="15.75" customHeight="1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</row>
    <row r="582" spans="1:31" ht="15.75" customHeight="1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</row>
    <row r="583" spans="1:31" ht="15.75" customHeight="1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</row>
    <row r="584" spans="1:31" ht="15.75" customHeight="1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</row>
    <row r="585" spans="1:31" ht="15.75" customHeight="1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</row>
    <row r="586" spans="1:31" ht="15.75" customHeight="1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</row>
    <row r="587" spans="1:31" ht="15.75" customHeight="1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</row>
    <row r="588" spans="1:31" ht="15.75" customHeight="1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</row>
    <row r="589" spans="1:31" ht="15.75" customHeight="1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</row>
    <row r="590" spans="1:31" ht="15.75" customHeight="1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</row>
    <row r="591" spans="1:31" ht="15.75" customHeight="1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</row>
    <row r="592" spans="1:31" ht="15.75" customHeight="1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</row>
    <row r="593" spans="1:31" ht="15.75" customHeight="1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</row>
    <row r="594" spans="1:31" ht="15.75" customHeight="1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</row>
    <row r="595" spans="1:31" ht="15.75" customHeight="1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</row>
    <row r="596" spans="1:31" ht="15.75" customHeight="1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</row>
    <row r="597" spans="1:31" ht="15.75" customHeight="1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</row>
    <row r="598" spans="1:31" ht="15.75" customHeight="1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</row>
    <row r="599" spans="1:31" ht="15.75" customHeight="1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</row>
    <row r="600" spans="1:31" ht="15.75" customHeight="1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</row>
    <row r="601" spans="1:31" ht="15.75" customHeight="1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</row>
    <row r="602" spans="1:31" ht="15.75" customHeight="1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</row>
    <row r="603" spans="1:31" ht="15.75" customHeight="1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</row>
    <row r="604" spans="1:31" ht="15.75" customHeight="1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</row>
    <row r="605" spans="1:31" ht="15.75" customHeight="1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</row>
    <row r="606" spans="1:31" ht="15.75" customHeight="1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</row>
    <row r="607" spans="1:31" ht="15.75" customHeight="1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</row>
    <row r="608" spans="1:31" ht="15.75" customHeight="1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</row>
    <row r="609" spans="1:31" ht="15.75" customHeight="1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</row>
    <row r="610" spans="1:31" ht="15.75" customHeight="1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</row>
    <row r="611" spans="1:31" ht="15.75" customHeight="1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</row>
    <row r="612" spans="1:31" ht="15.75" customHeight="1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</row>
    <row r="613" spans="1:31" ht="15.75" customHeight="1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</row>
    <row r="614" spans="1:31" ht="15.75" customHeight="1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</row>
    <row r="615" spans="1:31" ht="15.75" customHeight="1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</row>
    <row r="616" spans="1:31" ht="15.75" customHeight="1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</row>
    <row r="617" spans="1:31" ht="15.75" customHeight="1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</row>
    <row r="618" spans="1:31" ht="15.75" customHeight="1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</row>
    <row r="619" spans="1:31" ht="15.75" customHeight="1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</row>
    <row r="620" spans="1:31" ht="15.75" customHeight="1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</row>
    <row r="621" spans="1:31" ht="15.75" customHeight="1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</row>
    <row r="622" spans="1:31" ht="15.75" customHeight="1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</row>
    <row r="623" spans="1:31" ht="15.75" customHeight="1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</row>
    <row r="624" spans="1:31" ht="15.75" customHeight="1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</row>
    <row r="625" spans="1:31" ht="15.75" customHeight="1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</row>
    <row r="626" spans="1:31" ht="15.75" customHeight="1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</row>
    <row r="627" spans="1:31" ht="15.75" customHeight="1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</row>
    <row r="628" spans="1:31" ht="15.75" customHeight="1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</row>
    <row r="629" spans="1:31" ht="15.75" customHeight="1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</row>
    <row r="630" spans="1:31" ht="15.75" customHeight="1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</row>
    <row r="631" spans="1:31" ht="15.75" customHeight="1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</row>
    <row r="632" spans="1:31" ht="15.75" customHeight="1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</row>
    <row r="633" spans="1:31" ht="15.75" customHeight="1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</row>
    <row r="634" spans="1:31" ht="15.75" customHeight="1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</row>
    <row r="635" spans="1:31" ht="15.75" customHeight="1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</row>
    <row r="636" spans="1:31" ht="15.75" customHeight="1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</row>
    <row r="637" spans="1:31" ht="15.75" customHeight="1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</row>
    <row r="638" spans="1:31" ht="15.75" customHeight="1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</row>
    <row r="639" spans="1:31" ht="15.75" customHeight="1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</row>
    <row r="640" spans="1:31" ht="15.75" customHeight="1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</row>
    <row r="641" spans="1:31" ht="15.75" customHeight="1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</row>
    <row r="642" spans="1:31" ht="15.75" customHeight="1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</row>
    <row r="643" spans="1:31" ht="15.75" customHeight="1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</row>
    <row r="644" spans="1:31" ht="15.75" customHeight="1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</row>
    <row r="645" spans="1:31" ht="15.75" customHeight="1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</row>
    <row r="646" spans="1:31" ht="15.75" customHeight="1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</row>
    <row r="647" spans="1:31" ht="15.75" customHeight="1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</row>
    <row r="648" spans="1:31" ht="15.75" customHeight="1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</row>
    <row r="649" spans="1:31" ht="15.75" customHeight="1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</row>
    <row r="650" spans="1:31" ht="15.75" customHeight="1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</row>
    <row r="651" spans="1:31" ht="15.75" customHeight="1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</row>
    <row r="652" spans="1:31" ht="15.75" customHeight="1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</row>
    <row r="653" spans="1:31" ht="15.75" customHeight="1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</row>
    <row r="654" spans="1:31" ht="15.75" customHeight="1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</row>
    <row r="655" spans="1:31" ht="15.75" customHeight="1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</row>
    <row r="656" spans="1:31" ht="15.75" customHeight="1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</row>
    <row r="657" spans="1:31" ht="15.75" customHeight="1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</row>
    <row r="658" spans="1:31" ht="15.75" customHeight="1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</row>
    <row r="659" spans="1:31" ht="15.75" customHeight="1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</row>
    <row r="660" spans="1:31" ht="15.75" customHeight="1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</row>
    <row r="661" spans="1:31" ht="15.75" customHeight="1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</row>
    <row r="662" spans="1:31" ht="15.75" customHeight="1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</row>
    <row r="663" spans="1:31" ht="15.75" customHeight="1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</row>
    <row r="664" spans="1:31" ht="15.75" customHeight="1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</row>
    <row r="665" spans="1:31" ht="15.75" customHeight="1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</row>
    <row r="666" spans="1:31" ht="15.75" customHeight="1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</row>
    <row r="667" spans="1:31" ht="15.75" customHeight="1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</row>
    <row r="668" spans="1:31" ht="15.75" customHeight="1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</row>
    <row r="669" spans="1:31" ht="15.75" customHeight="1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</row>
    <row r="670" spans="1:31" ht="15.75" customHeight="1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</row>
    <row r="671" spans="1:31" ht="15.75" customHeight="1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</row>
    <row r="672" spans="1:31" ht="15.75" customHeight="1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</row>
    <row r="673" spans="1:31" ht="15.75" customHeight="1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</row>
    <row r="674" spans="1:31" ht="15.75" customHeight="1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</row>
    <row r="675" spans="1:31" ht="15.75" customHeight="1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</row>
    <row r="676" spans="1:31" ht="15.75" customHeight="1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</row>
    <row r="677" spans="1:31" ht="15.75" customHeight="1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</row>
    <row r="678" spans="1:31" ht="15.75" customHeight="1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</row>
    <row r="679" spans="1:31" ht="15.75" customHeight="1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</row>
    <row r="680" spans="1:31" ht="15.75" customHeight="1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</row>
    <row r="681" spans="1:31" ht="15.75" customHeight="1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</row>
    <row r="682" spans="1:31" ht="15.75" customHeight="1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</row>
    <row r="683" spans="1:31" ht="15.75" customHeight="1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</row>
    <row r="684" spans="1:31" ht="15.75" customHeight="1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</row>
    <row r="685" spans="1:31" ht="15.75" customHeight="1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</row>
    <row r="686" spans="1:31" ht="15.75" customHeight="1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</row>
    <row r="687" spans="1:31" ht="15.75" customHeight="1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</row>
    <row r="688" spans="1:31" ht="15.75" customHeight="1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</row>
    <row r="689" spans="1:31" ht="15.75" customHeight="1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</row>
    <row r="690" spans="1:31" ht="15.75" customHeight="1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</row>
    <row r="691" spans="1:31" ht="15.75" customHeight="1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</row>
    <row r="692" spans="1:31" ht="15.75" customHeight="1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</row>
    <row r="693" spans="1:31" ht="15.75" customHeight="1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</row>
    <row r="694" spans="1:31" ht="15.75" customHeight="1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</row>
    <row r="695" spans="1:31" ht="15.75" customHeight="1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</row>
    <row r="696" spans="1:31" ht="15.75" customHeight="1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</row>
    <row r="697" spans="1:31" ht="15.75" customHeight="1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</row>
    <row r="698" spans="1:31" ht="15.75" customHeight="1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</row>
    <row r="699" spans="1:31" ht="15.75" customHeight="1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</row>
    <row r="700" spans="1:31" ht="15.75" customHeight="1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</row>
    <row r="701" spans="1:31" ht="15.75" customHeight="1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</row>
    <row r="702" spans="1:31" ht="15.75" customHeight="1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</row>
    <row r="703" spans="1:31" ht="15.75" customHeight="1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</row>
    <row r="704" spans="1:31" ht="15.75" customHeight="1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</row>
    <row r="705" spans="1:31" ht="15.75" customHeight="1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</row>
    <row r="706" spans="1:31" ht="15.75" customHeight="1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</row>
    <row r="707" spans="1:31" ht="15.75" customHeight="1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</row>
    <row r="708" spans="1:31" ht="15.75" customHeight="1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</row>
    <row r="709" spans="1:31" ht="15.75" customHeight="1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</row>
    <row r="710" spans="1:31" ht="15.75" customHeight="1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</row>
    <row r="711" spans="1:31" ht="15.75" customHeight="1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</row>
    <row r="712" spans="1:31" ht="15.75" customHeight="1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</row>
    <row r="713" spans="1:31" ht="15.75" customHeight="1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</row>
    <row r="714" spans="1:31" ht="15.75" customHeight="1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</row>
    <row r="715" spans="1:31" ht="15.75" customHeight="1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</row>
    <row r="716" spans="1:31" ht="15.75" customHeight="1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</row>
    <row r="717" spans="1:31" ht="15.75" customHeight="1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</row>
    <row r="718" spans="1:31" ht="15.75" customHeight="1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</row>
    <row r="719" spans="1:31" ht="15.75" customHeight="1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</row>
    <row r="720" spans="1:31" ht="15.75" customHeight="1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</row>
    <row r="721" spans="1:31" ht="15.75" customHeight="1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</row>
    <row r="722" spans="1:31" ht="15.75" customHeight="1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</row>
    <row r="723" spans="1:31" ht="15.75" customHeight="1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</row>
    <row r="724" spans="1:31" ht="15.75" customHeight="1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</row>
    <row r="725" spans="1:31" ht="15.75" customHeight="1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</row>
    <row r="726" spans="1:31" ht="15.75" customHeight="1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</row>
    <row r="727" spans="1:31" ht="15.75" customHeight="1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</row>
    <row r="728" spans="1:31" ht="15.75" customHeight="1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</row>
    <row r="729" spans="1:31" ht="15.75" customHeight="1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</row>
    <row r="730" spans="1:31" ht="15.75" customHeight="1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</row>
    <row r="731" spans="1:31" ht="15.75" customHeight="1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</row>
    <row r="732" spans="1:31" ht="15.75" customHeight="1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</row>
    <row r="733" spans="1:31" ht="15.75" customHeight="1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</row>
    <row r="734" spans="1:31" ht="15.75" customHeight="1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</row>
    <row r="735" spans="1:31" ht="15.75" customHeight="1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</row>
    <row r="736" spans="1:31" ht="15.75" customHeight="1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</row>
    <row r="737" spans="1:31" ht="15.75" customHeight="1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</row>
    <row r="738" spans="1:31" ht="15.75" customHeight="1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</row>
    <row r="739" spans="1:31" ht="15.75" customHeight="1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</row>
    <row r="740" spans="1:31" ht="15.75" customHeight="1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</row>
    <row r="741" spans="1:31" ht="15.75" customHeight="1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</row>
    <row r="742" spans="1:31" ht="15.75" customHeight="1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</row>
    <row r="743" spans="1:31" ht="15.75" customHeight="1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</row>
    <row r="744" spans="1:31" ht="15.75" customHeight="1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</row>
    <row r="745" spans="1:31" ht="15.75" customHeight="1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</row>
    <row r="746" spans="1:31" ht="15.75" customHeight="1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</row>
    <row r="747" spans="1:31" ht="15.75" customHeight="1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</row>
    <row r="748" spans="1:31" ht="15.75" customHeight="1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</row>
    <row r="749" spans="1:31" ht="15.75" customHeight="1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</row>
    <row r="750" spans="1:31" ht="15.75" customHeight="1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</row>
    <row r="751" spans="1:31" ht="15.75" customHeight="1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</row>
    <row r="752" spans="1:31" ht="15.75" customHeight="1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</row>
    <row r="753" spans="1:31" ht="15.75" customHeight="1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</row>
    <row r="754" spans="1:31" ht="15.75" customHeight="1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</row>
    <row r="755" spans="1:31" ht="15.75" customHeight="1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</row>
    <row r="756" spans="1:31" ht="15.75" customHeight="1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</row>
    <row r="757" spans="1:31" ht="15.75" customHeight="1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</row>
    <row r="758" spans="1:31" ht="15.75" customHeight="1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</row>
    <row r="759" spans="1:31" ht="15.75" customHeight="1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</row>
    <row r="760" spans="1:31" ht="15.75" customHeight="1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</row>
    <row r="761" spans="1:31" ht="15.75" customHeight="1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</row>
    <row r="762" spans="1:31" ht="15.75" customHeight="1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</row>
    <row r="763" spans="1:31" ht="15.75" customHeight="1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</row>
    <row r="764" spans="1:31" ht="15.75" customHeight="1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</row>
    <row r="765" spans="1:31" ht="15.75" customHeight="1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</row>
    <row r="766" spans="1:31" ht="15.75" customHeight="1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</row>
    <row r="767" spans="1:31" ht="15.75" customHeight="1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</row>
    <row r="768" spans="1:31" ht="15.75" customHeight="1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</row>
    <row r="769" spans="1:31" ht="15.75" customHeight="1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</row>
    <row r="770" spans="1:31" ht="15.75" customHeight="1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</row>
    <row r="771" spans="1:31" ht="15.75" customHeight="1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</row>
    <row r="772" spans="1:31" ht="15.75" customHeight="1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</row>
    <row r="773" spans="1:31" ht="15.75" customHeight="1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</row>
    <row r="774" spans="1:31" ht="15.75" customHeight="1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</row>
    <row r="775" spans="1:31" ht="15.75" customHeight="1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</row>
    <row r="776" spans="1:31" ht="15.75" customHeight="1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</row>
    <row r="777" spans="1:31" ht="15.75" customHeight="1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</row>
    <row r="778" spans="1:31" ht="15.75" customHeight="1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</row>
    <row r="779" spans="1:31" ht="15.75" customHeight="1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</row>
    <row r="780" spans="1:31" ht="15.75" customHeight="1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</row>
    <row r="781" spans="1:31" ht="15.75" customHeight="1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</row>
    <row r="782" spans="1:31" ht="15.75" customHeight="1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</row>
    <row r="783" spans="1:31" ht="15.75" customHeight="1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</row>
    <row r="784" spans="1:31" ht="15.75" customHeight="1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</row>
    <row r="785" spans="1:31" ht="15.75" customHeight="1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</row>
    <row r="786" spans="1:31" ht="15.75" customHeight="1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</row>
    <row r="787" spans="1:31" ht="15.75" customHeight="1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</row>
    <row r="788" spans="1:31" ht="15.75" customHeight="1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</row>
    <row r="789" spans="1:31" ht="15.75" customHeight="1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</row>
    <row r="790" spans="1:31" ht="15.75" customHeight="1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</row>
    <row r="791" spans="1:31" ht="15.75" customHeight="1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</row>
    <row r="792" spans="1:31" ht="15.75" customHeight="1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</row>
    <row r="793" spans="1:31" ht="15.75" customHeight="1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</row>
    <row r="794" spans="1:31" ht="15.75" customHeight="1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</row>
    <row r="795" spans="1:31" ht="15.75" customHeight="1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</row>
    <row r="796" spans="1:31" ht="15.75" customHeight="1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</row>
    <row r="797" spans="1:31" ht="15.75" customHeight="1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</row>
    <row r="798" spans="1:31" ht="15.75" customHeight="1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</row>
    <row r="799" spans="1:31" ht="15.75" customHeight="1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</row>
    <row r="800" spans="1:31" ht="15.75" customHeight="1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</row>
    <row r="801" spans="1:31" ht="15.75" customHeight="1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</row>
    <row r="802" spans="1:31" ht="15.75" customHeight="1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</row>
    <row r="803" spans="1:31" ht="15.75" customHeight="1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</row>
    <row r="804" spans="1:31" ht="15.75" customHeight="1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</row>
    <row r="805" spans="1:31" ht="15.75" customHeight="1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</row>
    <row r="806" spans="1:31" ht="15.75" customHeight="1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</row>
    <row r="807" spans="1:31" ht="15.75" customHeight="1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</row>
    <row r="808" spans="1:31" ht="15.75" customHeight="1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</row>
    <row r="809" spans="1:31" ht="15.75" customHeight="1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</row>
    <row r="810" spans="1:31" ht="15.75" customHeight="1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</row>
    <row r="811" spans="1:31" ht="15.75" customHeight="1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</row>
    <row r="812" spans="1:31" ht="15.75" customHeight="1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</row>
    <row r="813" spans="1:31" ht="15.75" customHeight="1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</row>
    <row r="814" spans="1:31" ht="15.75" customHeight="1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</row>
    <row r="815" spans="1:31" ht="15.75" customHeight="1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</row>
    <row r="816" spans="1:31" ht="15.75" customHeight="1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</row>
    <row r="817" spans="1:31" ht="15.75" customHeight="1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</row>
    <row r="818" spans="1:31" ht="15.75" customHeight="1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</row>
    <row r="819" spans="1:31" ht="15.75" customHeight="1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</row>
    <row r="820" spans="1:31" ht="15.75" customHeight="1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</row>
    <row r="821" spans="1:31" ht="15.75" customHeight="1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</row>
    <row r="822" spans="1:31" ht="15.75" customHeight="1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</row>
    <row r="823" spans="1:31" ht="15.75" customHeight="1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</row>
    <row r="824" spans="1:31" ht="15.75" customHeight="1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</row>
    <row r="825" spans="1:31" ht="15.75" customHeight="1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</row>
    <row r="826" spans="1:31" ht="15.75" customHeight="1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</row>
    <row r="827" spans="1:31" ht="15.75" customHeight="1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</row>
    <row r="828" spans="1:31" ht="15.75" customHeight="1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</row>
    <row r="829" spans="1:31" ht="15.75" customHeight="1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</row>
    <row r="830" spans="1:31" ht="15.75" customHeight="1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</row>
    <row r="831" spans="1:31" ht="15.75" customHeight="1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</row>
    <row r="832" spans="1:31" ht="15.75" customHeight="1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</row>
    <row r="833" spans="1:31" ht="15.75" customHeight="1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</row>
    <row r="834" spans="1:31" ht="15.75" customHeight="1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</row>
    <row r="835" spans="1:31" ht="15.75" customHeight="1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</row>
    <row r="836" spans="1:31" ht="15.75" customHeight="1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</row>
    <row r="837" spans="1:31" ht="15.75" customHeight="1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</row>
    <row r="838" spans="1:31" ht="15.75" customHeight="1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</row>
    <row r="839" spans="1:31" ht="15.75" customHeight="1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</row>
    <row r="840" spans="1:31" ht="15.75" customHeight="1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</row>
    <row r="841" spans="1:31" ht="15.75" customHeight="1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</row>
    <row r="842" spans="1:31" ht="15.75" customHeight="1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</row>
    <row r="843" spans="1:31" ht="15.75" customHeight="1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</row>
    <row r="844" spans="1:31" ht="15.75" customHeight="1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</row>
    <row r="845" spans="1:31" ht="15.75" customHeight="1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</row>
    <row r="846" spans="1:31" ht="15.75" customHeight="1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</row>
    <row r="847" spans="1:31" ht="15.75" customHeight="1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</row>
    <row r="848" spans="1:31" ht="15.75" customHeight="1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</row>
    <row r="849" spans="1:31" ht="15.75" customHeight="1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</row>
    <row r="850" spans="1:31" ht="15.75" customHeight="1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</row>
    <row r="851" spans="1:31" ht="15.75" customHeight="1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</row>
    <row r="852" spans="1:31" ht="15.75" customHeight="1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</row>
    <row r="853" spans="1:31" ht="15.75" customHeight="1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</row>
    <row r="854" spans="1:31" ht="15.75" customHeight="1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</row>
    <row r="855" spans="1:31" ht="15.75" customHeight="1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</row>
    <row r="856" spans="1:31" ht="15.75" customHeight="1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</row>
    <row r="857" spans="1:31" ht="15.75" customHeight="1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</row>
    <row r="858" spans="1:31" ht="15.75" customHeight="1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</row>
    <row r="859" spans="1:31" ht="15.75" customHeight="1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</row>
    <row r="860" spans="1:31" ht="15.75" customHeight="1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</row>
    <row r="861" spans="1:31" ht="15.75" customHeight="1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</row>
    <row r="862" spans="1:31" ht="15.75" customHeight="1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</row>
    <row r="863" spans="1:31" ht="15.75" customHeight="1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</row>
    <row r="864" spans="1:31" ht="15.75" customHeight="1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</row>
    <row r="865" spans="1:31" ht="15.75" customHeight="1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</row>
    <row r="866" spans="1:31" ht="15.75" customHeight="1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</row>
    <row r="867" spans="1:31" ht="15.75" customHeight="1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</row>
    <row r="868" spans="1:31" ht="15.75" customHeight="1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</row>
    <row r="869" spans="1:31" ht="15.75" customHeight="1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</row>
    <row r="870" spans="1:31" ht="15.75" customHeight="1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</row>
    <row r="871" spans="1:31" ht="15.75" customHeight="1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</row>
    <row r="872" spans="1:31" ht="15.75" customHeight="1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</row>
    <row r="873" spans="1:31" ht="15.75" customHeight="1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</row>
    <row r="874" spans="1:31" ht="15.75" customHeight="1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</row>
    <row r="875" spans="1:31" ht="15.75" customHeight="1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</row>
    <row r="876" spans="1:31" ht="15.75" customHeight="1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</row>
    <row r="877" spans="1:31" ht="15.75" customHeight="1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</row>
    <row r="878" spans="1:31" ht="15.75" customHeight="1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</row>
    <row r="879" spans="1:31" ht="15.75" customHeight="1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</row>
    <row r="880" spans="1:31" ht="15.75" customHeight="1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</row>
    <row r="881" spans="1:31" ht="15.75" customHeight="1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</row>
    <row r="882" spans="1:31" ht="15.75" customHeight="1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</row>
    <row r="883" spans="1:31" ht="15.75" customHeight="1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</row>
    <row r="884" spans="1:31" ht="15.75" customHeight="1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</row>
    <row r="885" spans="1:31" ht="15.75" customHeight="1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</row>
    <row r="886" spans="1:31" ht="15.75" customHeight="1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</row>
    <row r="887" spans="1:31" ht="15.75" customHeight="1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</row>
    <row r="888" spans="1:31" ht="15.75" customHeight="1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</row>
    <row r="889" spans="1:31" ht="15.75" customHeight="1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</row>
    <row r="890" spans="1:31" ht="15.75" customHeight="1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</row>
    <row r="891" spans="1:31" ht="15.75" customHeight="1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</row>
    <row r="892" spans="1:31" ht="15.75" customHeight="1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</row>
    <row r="893" spans="1:31" ht="15.75" customHeight="1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</row>
    <row r="894" spans="1:31" ht="15.75" customHeight="1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</row>
    <row r="895" spans="1:31" ht="15.75" customHeight="1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  <c r="AC895" s="92"/>
      <c r="AD895" s="92"/>
      <c r="AE895" s="92"/>
    </row>
    <row r="896" spans="1:31" ht="15.75" customHeight="1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  <c r="AC896" s="92"/>
      <c r="AD896" s="92"/>
      <c r="AE896" s="92"/>
    </row>
    <row r="897" spans="1:31" ht="15.75" customHeight="1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92"/>
      <c r="AE897" s="92"/>
    </row>
    <row r="898" spans="1:31" ht="15.75" customHeight="1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</row>
    <row r="899" spans="1:31" ht="15.75" customHeight="1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  <c r="AA899" s="92"/>
      <c r="AB899" s="92"/>
      <c r="AC899" s="92"/>
      <c r="AD899" s="92"/>
      <c r="AE899" s="92"/>
    </row>
    <row r="900" spans="1:31" ht="15.75" customHeight="1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  <c r="AA900" s="92"/>
      <c r="AB900" s="92"/>
      <c r="AC900" s="92"/>
      <c r="AD900" s="92"/>
      <c r="AE900" s="92"/>
    </row>
    <row r="901" spans="1:31" ht="15.75" customHeight="1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2"/>
      <c r="AB901" s="92"/>
      <c r="AC901" s="92"/>
      <c r="AD901" s="92"/>
      <c r="AE901" s="92"/>
    </row>
    <row r="902" spans="1:31" ht="15.75" customHeight="1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  <c r="AC902" s="92"/>
      <c r="AD902" s="92"/>
      <c r="AE902" s="92"/>
    </row>
    <row r="903" spans="1:31" ht="15.75" customHeight="1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92"/>
      <c r="AE903" s="92"/>
    </row>
    <row r="904" spans="1:31" ht="15.75" customHeight="1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</row>
    <row r="905" spans="1:31" ht="15.75" customHeight="1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  <c r="AA905" s="92"/>
      <c r="AB905" s="92"/>
      <c r="AC905" s="92"/>
      <c r="AD905" s="92"/>
      <c r="AE905" s="92"/>
    </row>
    <row r="906" spans="1:31" ht="15.75" customHeight="1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  <c r="AA906" s="92"/>
      <c r="AB906" s="92"/>
      <c r="AC906" s="92"/>
      <c r="AD906" s="92"/>
      <c r="AE906" s="92"/>
    </row>
    <row r="907" spans="1:31" ht="15.75" customHeight="1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  <c r="AA907" s="92"/>
      <c r="AB907" s="92"/>
      <c r="AC907" s="92"/>
      <c r="AD907" s="92"/>
      <c r="AE907" s="92"/>
    </row>
    <row r="908" spans="1:31" ht="15.75" customHeight="1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  <c r="AC908" s="92"/>
      <c r="AD908" s="92"/>
      <c r="AE908" s="92"/>
    </row>
    <row r="909" spans="1:31" ht="15.75" customHeight="1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  <c r="AC909" s="92"/>
      <c r="AD909" s="92"/>
      <c r="AE909" s="92"/>
    </row>
    <row r="910" spans="1:31" ht="15.75" customHeight="1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  <c r="AA910" s="92"/>
      <c r="AB910" s="92"/>
      <c r="AC910" s="92"/>
      <c r="AD910" s="92"/>
      <c r="AE910" s="92"/>
    </row>
    <row r="911" spans="1:31" ht="15.75" customHeight="1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  <c r="AA911" s="92"/>
      <c r="AB911" s="92"/>
      <c r="AC911" s="92"/>
      <c r="AD911" s="92"/>
      <c r="AE911" s="92"/>
    </row>
    <row r="912" spans="1:31" ht="15.75" customHeight="1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92"/>
      <c r="AC912" s="92"/>
      <c r="AD912" s="92"/>
      <c r="AE912" s="92"/>
    </row>
    <row r="913" spans="1:31" ht="15.75" customHeight="1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  <c r="AA913" s="92"/>
      <c r="AB913" s="92"/>
      <c r="AC913" s="92"/>
      <c r="AD913" s="92"/>
      <c r="AE913" s="92"/>
    </row>
    <row r="914" spans="1:31" ht="15.75" customHeight="1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  <c r="AC914" s="92"/>
      <c r="AD914" s="92"/>
      <c r="AE914" s="92"/>
    </row>
    <row r="915" spans="1:31" ht="15.75" customHeight="1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2"/>
      <c r="AB915" s="92"/>
      <c r="AC915" s="92"/>
      <c r="AD915" s="92"/>
      <c r="AE915" s="92"/>
    </row>
    <row r="916" spans="1:31" ht="15.75" customHeight="1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  <c r="AA916" s="92"/>
      <c r="AB916" s="92"/>
      <c r="AC916" s="92"/>
      <c r="AD916" s="92"/>
      <c r="AE916" s="92"/>
    </row>
    <row r="917" spans="1:31" ht="15.75" customHeight="1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  <c r="AC917" s="92"/>
      <c r="AD917" s="92"/>
      <c r="AE917" s="92"/>
    </row>
    <row r="918" spans="1:31" ht="15.75" customHeight="1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92"/>
      <c r="AC918" s="92"/>
      <c r="AD918" s="92"/>
      <c r="AE918" s="92"/>
    </row>
    <row r="919" spans="1:31" ht="15.75" customHeight="1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  <c r="AA919" s="92"/>
      <c r="AB919" s="92"/>
      <c r="AC919" s="92"/>
      <c r="AD919" s="92"/>
      <c r="AE919" s="92"/>
    </row>
    <row r="920" spans="1:31" ht="15.75" customHeight="1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  <c r="AA920" s="92"/>
      <c r="AB920" s="92"/>
      <c r="AC920" s="92"/>
      <c r="AD920" s="92"/>
      <c r="AE920" s="92"/>
    </row>
    <row r="921" spans="1:31" ht="15.75" customHeight="1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  <c r="AA921" s="92"/>
      <c r="AB921" s="92"/>
      <c r="AC921" s="92"/>
      <c r="AD921" s="92"/>
      <c r="AE921" s="92"/>
    </row>
    <row r="922" spans="1:31" ht="15.75" customHeight="1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  <c r="AC922" s="92"/>
      <c r="AD922" s="92"/>
      <c r="AE922" s="92"/>
    </row>
    <row r="923" spans="1:31" ht="15.75" customHeight="1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  <c r="AA923" s="92"/>
      <c r="AB923" s="92"/>
      <c r="AC923" s="92"/>
      <c r="AD923" s="92"/>
      <c r="AE923" s="92"/>
    </row>
    <row r="924" spans="1:31" ht="15.75" customHeight="1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  <c r="AA924" s="92"/>
      <c r="AB924" s="92"/>
      <c r="AC924" s="92"/>
      <c r="AD924" s="92"/>
      <c r="AE924" s="92"/>
    </row>
    <row r="925" spans="1:31" ht="15.75" customHeight="1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  <c r="AC925" s="92"/>
      <c r="AD925" s="92"/>
      <c r="AE925" s="92"/>
    </row>
    <row r="926" spans="1:31" ht="15.75" customHeight="1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  <c r="AA926" s="92"/>
      <c r="AB926" s="92"/>
      <c r="AC926" s="92"/>
      <c r="AD926" s="92"/>
      <c r="AE926" s="92"/>
    </row>
    <row r="927" spans="1:31" ht="15.75" customHeight="1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</row>
    <row r="928" spans="1:31" ht="15.75" customHeight="1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  <c r="AC928" s="92"/>
      <c r="AD928" s="92"/>
      <c r="AE928" s="92"/>
    </row>
    <row r="929" spans="1:31" ht="15.75" customHeight="1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  <c r="AC929" s="92"/>
      <c r="AD929" s="92"/>
      <c r="AE929" s="92"/>
    </row>
    <row r="930" spans="1:31" ht="15.75" customHeight="1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</row>
    <row r="931" spans="1:31" ht="15.75" customHeight="1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2"/>
      <c r="AB931" s="92"/>
      <c r="AC931" s="92"/>
      <c r="AD931" s="92"/>
      <c r="AE931" s="92"/>
    </row>
    <row r="932" spans="1:31" ht="15.75" customHeight="1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  <c r="AA932" s="92"/>
      <c r="AB932" s="92"/>
      <c r="AC932" s="92"/>
      <c r="AD932" s="92"/>
      <c r="AE932" s="92"/>
    </row>
    <row r="933" spans="1:31" ht="15.75" customHeight="1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  <c r="AA933" s="92"/>
      <c r="AB933" s="92"/>
      <c r="AC933" s="92"/>
      <c r="AD933" s="92"/>
      <c r="AE933" s="92"/>
    </row>
    <row r="934" spans="1:31" ht="15.75" customHeight="1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</row>
    <row r="935" spans="1:31" ht="15.75" customHeight="1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92"/>
      <c r="AE935" s="92"/>
    </row>
    <row r="936" spans="1:31" ht="15.75" customHeight="1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  <c r="AA936" s="92"/>
      <c r="AB936" s="92"/>
      <c r="AC936" s="92"/>
      <c r="AD936" s="92"/>
      <c r="AE936" s="92"/>
    </row>
    <row r="937" spans="1:31" ht="15.75" customHeight="1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  <c r="AA937" s="92"/>
      <c r="AB937" s="92"/>
      <c r="AC937" s="92"/>
      <c r="AD937" s="92"/>
      <c r="AE937" s="92"/>
    </row>
    <row r="938" spans="1:31" ht="15.75" customHeight="1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  <c r="AA938" s="92"/>
      <c r="AB938" s="92"/>
      <c r="AC938" s="92"/>
      <c r="AD938" s="92"/>
      <c r="AE938" s="92"/>
    </row>
    <row r="939" spans="1:31" ht="15.75" customHeight="1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  <c r="AD939" s="92"/>
      <c r="AE939" s="92"/>
    </row>
    <row r="940" spans="1:31" ht="15.75" customHeight="1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  <c r="AA940" s="92"/>
      <c r="AB940" s="92"/>
      <c r="AC940" s="92"/>
      <c r="AD940" s="92"/>
      <c r="AE940" s="92"/>
    </row>
    <row r="941" spans="1:31" ht="15.75" customHeight="1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  <c r="AA941" s="92"/>
      <c r="AB941" s="92"/>
      <c r="AC941" s="92"/>
      <c r="AD941" s="92"/>
      <c r="AE941" s="92"/>
    </row>
    <row r="942" spans="1:31" ht="15.75" customHeight="1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  <c r="AA942" s="92"/>
      <c r="AB942" s="92"/>
      <c r="AC942" s="92"/>
      <c r="AD942" s="92"/>
      <c r="AE942" s="92"/>
    </row>
    <row r="943" spans="1:31" ht="15.75" customHeight="1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2"/>
      <c r="AB943" s="92"/>
      <c r="AC943" s="92"/>
      <c r="AD943" s="92"/>
      <c r="AE943" s="92"/>
    </row>
    <row r="944" spans="1:31" ht="15.75" customHeight="1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  <c r="AC944" s="92"/>
      <c r="AD944" s="92"/>
      <c r="AE944" s="92"/>
    </row>
    <row r="945" spans="1:31" ht="15.75" customHeight="1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  <c r="AC945" s="92"/>
      <c r="AD945" s="92"/>
      <c r="AE945" s="92"/>
    </row>
    <row r="946" spans="1:31" ht="15.75" customHeight="1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  <c r="AC946" s="92"/>
      <c r="AD946" s="92"/>
      <c r="AE946" s="92"/>
    </row>
    <row r="947" spans="1:31" ht="15.75" customHeight="1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  <c r="AA947" s="92"/>
      <c r="AB947" s="92"/>
      <c r="AC947" s="92"/>
      <c r="AD947" s="92"/>
      <c r="AE947" s="92"/>
    </row>
    <row r="948" spans="1:31" ht="15.75" customHeight="1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  <c r="AC948" s="92"/>
      <c r="AD948" s="92"/>
      <c r="AE948" s="92"/>
    </row>
    <row r="949" spans="1:31" ht="15.75" customHeight="1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92"/>
      <c r="AC949" s="92"/>
      <c r="AD949" s="92"/>
      <c r="AE949" s="92"/>
    </row>
    <row r="950" spans="1:31" ht="15.75" customHeight="1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2"/>
      <c r="AB950" s="92"/>
      <c r="AC950" s="92"/>
      <c r="AD950" s="92"/>
      <c r="AE950" s="92"/>
    </row>
    <row r="951" spans="1:31" ht="15.75" customHeight="1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  <c r="AC951" s="92"/>
      <c r="AD951" s="92"/>
      <c r="AE951" s="92"/>
    </row>
    <row r="952" spans="1:31" ht="15.75" customHeight="1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  <c r="AA952" s="92"/>
      <c r="AB952" s="92"/>
      <c r="AC952" s="92"/>
      <c r="AD952" s="92"/>
      <c r="AE952" s="92"/>
    </row>
    <row r="953" spans="1:31" ht="15.75" customHeight="1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2"/>
      <c r="AB953" s="92"/>
      <c r="AC953" s="92"/>
      <c r="AD953" s="92"/>
      <c r="AE953" s="92"/>
    </row>
    <row r="954" spans="1:31" ht="15.75" customHeight="1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  <c r="AA954" s="92"/>
      <c r="AB954" s="92"/>
      <c r="AC954" s="92"/>
      <c r="AD954" s="92"/>
      <c r="AE954" s="92"/>
    </row>
    <row r="955" spans="1:31" ht="15.75" customHeight="1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  <c r="AA955" s="92"/>
      <c r="AB955" s="92"/>
      <c r="AC955" s="92"/>
      <c r="AD955" s="92"/>
      <c r="AE955" s="92"/>
    </row>
    <row r="956" spans="1:31" ht="15.75" customHeight="1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  <c r="AA956" s="92"/>
      <c r="AB956" s="92"/>
      <c r="AC956" s="92"/>
      <c r="AD956" s="92"/>
      <c r="AE956" s="92"/>
    </row>
    <row r="957" spans="1:31" ht="15.75" customHeight="1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2"/>
      <c r="AB957" s="92"/>
      <c r="AC957" s="92"/>
      <c r="AD957" s="92"/>
      <c r="AE957" s="92"/>
    </row>
    <row r="958" spans="1:31" ht="15.75" customHeight="1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  <c r="AA958" s="92"/>
      <c r="AB958" s="92"/>
      <c r="AC958" s="92"/>
      <c r="AD958" s="92"/>
      <c r="AE958" s="92"/>
    </row>
    <row r="959" spans="1:31" ht="15.75" customHeight="1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  <c r="AC959" s="92"/>
      <c r="AD959" s="92"/>
      <c r="AE959" s="92"/>
    </row>
    <row r="960" spans="1:31" ht="15.75" customHeight="1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92"/>
      <c r="AE960" s="92"/>
    </row>
    <row r="961" spans="1:31" ht="15.75" customHeight="1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  <c r="AA961" s="92"/>
      <c r="AB961" s="92"/>
      <c r="AC961" s="92"/>
      <c r="AD961" s="92"/>
      <c r="AE961" s="92"/>
    </row>
    <row r="962" spans="1:31" ht="15.75" customHeight="1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  <c r="AC962" s="92"/>
      <c r="AD962" s="92"/>
      <c r="AE962" s="92"/>
    </row>
    <row r="963" spans="1:31" ht="15.75" customHeight="1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  <c r="AC963" s="92"/>
      <c r="AD963" s="92"/>
      <c r="AE963" s="92"/>
    </row>
    <row r="964" spans="1:31" ht="15.75" customHeight="1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  <c r="AC964" s="92"/>
      <c r="AD964" s="92"/>
      <c r="AE964" s="92"/>
    </row>
    <row r="965" spans="1:31" ht="15.75" customHeight="1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  <c r="AA965" s="92"/>
      <c r="AB965" s="92"/>
      <c r="AC965" s="92"/>
      <c r="AD965" s="92"/>
      <c r="AE965" s="92"/>
    </row>
    <row r="966" spans="1:31" ht="15.75" customHeight="1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92"/>
      <c r="AE966" s="92"/>
    </row>
    <row r="967" spans="1:31" ht="15.75" customHeight="1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  <c r="AC967" s="92"/>
      <c r="AD967" s="92"/>
      <c r="AE967" s="92"/>
    </row>
    <row r="968" spans="1:31" ht="15.75" customHeight="1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2"/>
      <c r="AB968" s="92"/>
      <c r="AC968" s="92"/>
      <c r="AD968" s="92"/>
      <c r="AE968" s="92"/>
    </row>
    <row r="969" spans="1:31" ht="15.75" customHeight="1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  <c r="AA969" s="92"/>
      <c r="AB969" s="92"/>
      <c r="AC969" s="92"/>
      <c r="AD969" s="92"/>
      <c r="AE969" s="92"/>
    </row>
    <row r="970" spans="1:31" ht="15.75" customHeight="1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  <c r="AC970" s="92"/>
      <c r="AD970" s="92"/>
      <c r="AE970" s="92"/>
    </row>
    <row r="971" spans="1:31" ht="15.75" customHeight="1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  <c r="AA971" s="92"/>
      <c r="AB971" s="92"/>
      <c r="AC971" s="92"/>
      <c r="AD971" s="92"/>
      <c r="AE971" s="92"/>
    </row>
    <row r="972" spans="1:31" ht="15.75" customHeight="1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  <c r="AA972" s="92"/>
      <c r="AB972" s="92"/>
      <c r="AC972" s="92"/>
      <c r="AD972" s="92"/>
      <c r="AE972" s="92"/>
    </row>
    <row r="973" spans="1:31" ht="15.75" customHeight="1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2"/>
      <c r="AB973" s="92"/>
      <c r="AC973" s="92"/>
      <c r="AD973" s="92"/>
      <c r="AE973" s="92"/>
    </row>
    <row r="974" spans="1:31" ht="15.75" customHeight="1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  <c r="AA974" s="92"/>
      <c r="AB974" s="92"/>
      <c r="AC974" s="92"/>
      <c r="AD974" s="92"/>
      <c r="AE974" s="92"/>
    </row>
    <row r="975" spans="1:31" ht="15.75" customHeight="1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92"/>
      <c r="AC975" s="92"/>
      <c r="AD975" s="92"/>
      <c r="AE975" s="92"/>
    </row>
    <row r="976" spans="1:31" ht="15.75" customHeight="1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2"/>
      <c r="AE976" s="92"/>
    </row>
    <row r="977" spans="1:31" ht="15.75" customHeight="1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  <c r="AC977" s="92"/>
      <c r="AD977" s="92"/>
      <c r="AE977" s="92"/>
    </row>
    <row r="978" spans="1:31" ht="15.75" customHeight="1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  <c r="AC978" s="92"/>
      <c r="AD978" s="92"/>
      <c r="AE978" s="92"/>
    </row>
    <row r="979" spans="1:31" ht="15.75" customHeight="1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  <c r="AA979" s="92"/>
      <c r="AB979" s="92"/>
      <c r="AC979" s="92"/>
      <c r="AD979" s="92"/>
      <c r="AE979" s="92"/>
    </row>
    <row r="980" spans="1:31" ht="15.75" customHeight="1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  <c r="AC980" s="92"/>
      <c r="AD980" s="92"/>
      <c r="AE980" s="92"/>
    </row>
    <row r="981" spans="1:31" ht="15.75" customHeight="1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  <c r="AC981" s="92"/>
      <c r="AD981" s="92"/>
      <c r="AE981" s="92"/>
    </row>
    <row r="982" spans="1:31" ht="15.75" customHeight="1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2"/>
      <c r="AE982" s="92"/>
    </row>
    <row r="983" spans="1:31" ht="15.75" customHeight="1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  <c r="AC983" s="92"/>
      <c r="AD983" s="92"/>
      <c r="AE983" s="92"/>
    </row>
    <row r="984" spans="1:31" ht="15.75" customHeight="1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2"/>
      <c r="AE984" s="92"/>
    </row>
    <row r="985" spans="1:31" ht="15.75" customHeight="1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  <c r="AC985" s="92"/>
      <c r="AD985" s="92"/>
      <c r="AE985" s="92"/>
    </row>
    <row r="986" spans="1:31" ht="15.75" customHeight="1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  <c r="AC986" s="92"/>
      <c r="AD986" s="92"/>
      <c r="AE986" s="92"/>
    </row>
    <row r="987" spans="1:31" ht="15.75" customHeight="1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2"/>
      <c r="AE987" s="92"/>
    </row>
    <row r="988" spans="1:31" ht="15.75" customHeight="1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  <c r="AC988" s="92"/>
      <c r="AD988" s="92"/>
      <c r="AE988" s="92"/>
    </row>
    <row r="989" spans="1:31" ht="15.75" customHeight="1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  <c r="AC989" s="92"/>
      <c r="AD989" s="92"/>
      <c r="AE989" s="92"/>
    </row>
    <row r="990" spans="1:31" ht="15.75" customHeight="1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  <c r="AC990" s="92"/>
      <c r="AD990" s="92"/>
      <c r="AE990" s="92"/>
    </row>
    <row r="991" spans="1:31" ht="15.75" customHeight="1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2"/>
      <c r="AE991" s="92"/>
    </row>
    <row r="992" spans="1:31" ht="15.75" customHeight="1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92"/>
      <c r="AE992" s="92"/>
    </row>
    <row r="993" spans="1:31" ht="15.75" customHeight="1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2"/>
      <c r="AE993" s="92"/>
    </row>
    <row r="994" spans="1:31" ht="15.75" customHeight="1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  <c r="AC994" s="92"/>
      <c r="AD994" s="92"/>
      <c r="AE994" s="92"/>
    </row>
    <row r="995" spans="1:31" ht="15.75" customHeight="1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  <c r="AC995" s="92"/>
      <c r="AD995" s="92"/>
      <c r="AE995" s="92"/>
    </row>
    <row r="996" spans="1:31" ht="15.75" customHeight="1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  <c r="AC996" s="92"/>
      <c r="AD996" s="92"/>
      <c r="AE996" s="92"/>
    </row>
    <row r="997" spans="1:31" ht="15.75" customHeight="1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  <c r="AA997" s="92"/>
      <c r="AB997" s="92"/>
      <c r="AC997" s="92"/>
      <c r="AD997" s="92"/>
      <c r="AE997" s="92"/>
    </row>
    <row r="998" spans="1:31" ht="15.75" customHeight="1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92"/>
      <c r="AE998" s="92"/>
    </row>
    <row r="999" spans="1:31" ht="15.75" customHeight="1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  <c r="AA999" s="92"/>
      <c r="AB999" s="92"/>
      <c r="AC999" s="92"/>
      <c r="AD999" s="92"/>
      <c r="AE999" s="92"/>
    </row>
    <row r="1000" spans="1:31" ht="15.75" customHeight="1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  <c r="Z1000" s="92"/>
      <c r="AA1000" s="92"/>
      <c r="AB1000" s="92"/>
      <c r="AC1000" s="92"/>
      <c r="AD1000" s="92"/>
      <c r="AE1000" s="92"/>
    </row>
    <row r="1001" spans="1:31" ht="15.75" customHeight="1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  <c r="V1001" s="92"/>
      <c r="W1001" s="92"/>
      <c r="X1001" s="92"/>
      <c r="Y1001" s="92"/>
      <c r="Z1001" s="92"/>
      <c r="AA1001" s="92"/>
      <c r="AB1001" s="92"/>
      <c r="AC1001" s="92"/>
      <c r="AD1001" s="92"/>
      <c r="AE1001" s="92"/>
    </row>
    <row r="1002" spans="1:31" ht="15.75" customHeight="1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  <c r="V1002" s="92"/>
      <c r="W1002" s="92"/>
      <c r="X1002" s="92"/>
      <c r="Y1002" s="92"/>
      <c r="Z1002" s="92"/>
      <c r="AA1002" s="92"/>
      <c r="AB1002" s="92"/>
      <c r="AC1002" s="92"/>
      <c r="AD1002" s="92"/>
      <c r="AE1002" s="92"/>
    </row>
    <row r="1003" spans="1:31" ht="15.75" customHeight="1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  <c r="V1003" s="92"/>
      <c r="W1003" s="92"/>
      <c r="X1003" s="92"/>
      <c r="Y1003" s="92"/>
      <c r="Z1003" s="92"/>
      <c r="AA1003" s="92"/>
      <c r="AB1003" s="92"/>
      <c r="AC1003" s="92"/>
      <c r="AD1003" s="92"/>
      <c r="AE1003" s="92"/>
    </row>
    <row r="1004" spans="1:31" ht="15.75" customHeight="1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  <c r="U1004" s="92"/>
      <c r="V1004" s="92"/>
      <c r="W1004" s="92"/>
      <c r="X1004" s="92"/>
      <c r="Y1004" s="92"/>
      <c r="Z1004" s="92"/>
      <c r="AA1004" s="92"/>
      <c r="AB1004" s="92"/>
      <c r="AC1004" s="92"/>
      <c r="AD1004" s="92"/>
      <c r="AE1004" s="92"/>
    </row>
    <row r="1005" spans="1:31" ht="15.75" customHeight="1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  <c r="S1005" s="92"/>
      <c r="T1005" s="92"/>
      <c r="U1005" s="92"/>
      <c r="V1005" s="92"/>
      <c r="W1005" s="92"/>
      <c r="X1005" s="92"/>
      <c r="Y1005" s="92"/>
      <c r="Z1005" s="92"/>
      <c r="AA1005" s="92"/>
      <c r="AB1005" s="92"/>
      <c r="AC1005" s="92"/>
      <c r="AD1005" s="92"/>
      <c r="AE1005" s="92"/>
    </row>
    <row r="1006" spans="1:31" ht="15.75" customHeight="1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  <c r="S1006" s="92"/>
      <c r="T1006" s="92"/>
      <c r="U1006" s="92"/>
      <c r="V1006" s="92"/>
      <c r="W1006" s="92"/>
      <c r="X1006" s="92"/>
      <c r="Y1006" s="92"/>
      <c r="Z1006" s="92"/>
      <c r="AA1006" s="92"/>
      <c r="AB1006" s="92"/>
      <c r="AC1006" s="92"/>
      <c r="AD1006" s="92"/>
      <c r="AE1006" s="92"/>
    </row>
    <row r="1007" spans="1:31" ht="15.75" customHeight="1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  <c r="S1007" s="92"/>
      <c r="T1007" s="92"/>
      <c r="U1007" s="92"/>
      <c r="V1007" s="92"/>
      <c r="W1007" s="92"/>
      <c r="X1007" s="92"/>
      <c r="Y1007" s="92"/>
      <c r="Z1007" s="92"/>
      <c r="AA1007" s="92"/>
      <c r="AB1007" s="92"/>
      <c r="AC1007" s="92"/>
      <c r="AD1007" s="92"/>
      <c r="AE1007" s="92"/>
    </row>
    <row r="1008" spans="1:31" ht="15.75" customHeight="1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  <c r="S1008" s="92"/>
      <c r="T1008" s="92"/>
      <c r="U1008" s="92"/>
      <c r="V1008" s="92"/>
      <c r="W1008" s="92"/>
      <c r="X1008" s="92"/>
      <c r="Y1008" s="92"/>
      <c r="Z1008" s="92"/>
      <c r="AA1008" s="92"/>
      <c r="AB1008" s="92"/>
      <c r="AC1008" s="92"/>
      <c r="AD1008" s="92"/>
      <c r="AE1008" s="92"/>
    </row>
    <row r="1009" spans="1:31" ht="15.75" customHeight="1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  <c r="T1009" s="92"/>
      <c r="U1009" s="92"/>
      <c r="V1009" s="92"/>
      <c r="W1009" s="92"/>
      <c r="X1009" s="92"/>
      <c r="Y1009" s="92"/>
      <c r="Z1009" s="92"/>
      <c r="AA1009" s="92"/>
      <c r="AB1009" s="92"/>
      <c r="AC1009" s="92"/>
      <c r="AD1009" s="92"/>
      <c r="AE1009" s="92"/>
    </row>
    <row r="1010" spans="1:31" ht="15.75" customHeight="1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  <c r="S1010" s="92"/>
      <c r="T1010" s="92"/>
      <c r="U1010" s="92"/>
      <c r="V1010" s="92"/>
      <c r="W1010" s="92"/>
      <c r="X1010" s="92"/>
      <c r="Y1010" s="92"/>
      <c r="Z1010" s="92"/>
      <c r="AA1010" s="92"/>
      <c r="AB1010" s="92"/>
      <c r="AC1010" s="92"/>
      <c r="AD1010" s="92"/>
      <c r="AE1010" s="92"/>
    </row>
  </sheetData>
  <conditionalFormatting sqref="A11:AD12 B34:F37 X34:AD35 A37:A42 X37:AD37 B41:F42 X41:AD41 A44 A46:A47 B46 C46:C47 D46:F46 X46:AD46 A49 A52 A54 B58:F60 X58:AD60 A61:A62 B65:F65 X65:AD65 A66:A67 B70:F70 X70:AD70 B72:C1010 D72:F1010 X72:AD1010 A76:A78 G76:W78 A80:A83 G80:I83 J80:W90 A113:A1010 G113:W1010">
    <cfRule type="cellIs" dxfId="36" priority="1" operator="equal">
      <formula>"N/A"</formula>
    </cfRule>
  </conditionalFormatting>
  <conditionalFormatting sqref="N10">
    <cfRule type="cellIs" dxfId="35" priority="2" operator="equal">
      <formula>"N/A"</formula>
    </cfRule>
  </conditionalFormatting>
  <conditionalFormatting sqref="J10:K10">
    <cfRule type="cellIs" dxfId="34" priority="3" operator="equal">
      <formula>"N/A"</formula>
    </cfRule>
  </conditionalFormatting>
  <conditionalFormatting sqref="L10">
    <cfRule type="cellIs" dxfId="33" priority="4" operator="equal">
      <formula>"N/A"</formula>
    </cfRule>
  </conditionalFormatting>
  <conditionalFormatting sqref="M10">
    <cfRule type="cellIs" dxfId="32" priority="5" operator="equal">
      <formula>"N/A"</formula>
    </cfRule>
  </conditionalFormatting>
  <conditionalFormatting sqref="P10">
    <cfRule type="cellIs" dxfId="31" priority="6" operator="equal">
      <formula>"N/A"</formula>
    </cfRule>
  </conditionalFormatting>
  <conditionalFormatting sqref="O10">
    <cfRule type="cellIs" dxfId="30" priority="7" operator="equal">
      <formula>"N/A"</formula>
    </cfRule>
  </conditionalFormatting>
  <conditionalFormatting sqref="Q10">
    <cfRule type="cellIs" dxfId="29" priority="8" operator="equal">
      <formula>"N/A"</formula>
    </cfRule>
  </conditionalFormatting>
  <conditionalFormatting sqref="R10">
    <cfRule type="cellIs" dxfId="28" priority="9" operator="equal">
      <formula>"N/A"</formula>
    </cfRule>
  </conditionalFormatting>
  <conditionalFormatting sqref="S10">
    <cfRule type="cellIs" dxfId="27" priority="10" operator="equal">
      <formula>"N/A"</formula>
    </cfRule>
  </conditionalFormatting>
  <conditionalFormatting sqref="T10">
    <cfRule type="cellIs" dxfId="26" priority="11" operator="equal">
      <formula>"N/A"</formula>
    </cfRule>
  </conditionalFormatting>
  <conditionalFormatting sqref="U10">
    <cfRule type="cellIs" dxfId="25" priority="12" operator="equal">
      <formula>"N/A"</formula>
    </cfRule>
  </conditionalFormatting>
  <conditionalFormatting sqref="V10">
    <cfRule type="cellIs" dxfId="24" priority="13" operator="equal">
      <formula>"N/A"</formula>
    </cfRule>
  </conditionalFormatting>
  <conditionalFormatting sqref="B10:F10 W10:AD10">
    <cfRule type="cellIs" dxfId="23" priority="14" operator="equal">
      <formula>"N/A"</formula>
    </cfRule>
  </conditionalFormatting>
  <conditionalFormatting sqref="A43">
    <cfRule type="cellIs" dxfId="22" priority="15" operator="equal">
      <formula>"N/A"</formula>
    </cfRule>
  </conditionalFormatting>
  <conditionalFormatting sqref="A45">
    <cfRule type="cellIs" dxfId="21" priority="16" operator="equal">
      <formula>"N/A"</formula>
    </cfRule>
  </conditionalFormatting>
  <conditionalFormatting sqref="A48 A53">
    <cfRule type="cellIs" dxfId="20" priority="17" operator="equal">
      <formula>"N/A"</formula>
    </cfRule>
  </conditionalFormatting>
  <conditionalFormatting sqref="A50 A55">
    <cfRule type="cellIs" dxfId="19" priority="18" operator="equal">
      <formula>"N/A"</formula>
    </cfRule>
  </conditionalFormatting>
  <conditionalFormatting sqref="A64 A69">
    <cfRule type="cellIs" dxfId="18" priority="19" operator="equal">
      <formula>"N/A"</formula>
    </cfRule>
  </conditionalFormatting>
  <conditionalFormatting sqref="B60:F60 Y60:AD60">
    <cfRule type="cellIs" dxfId="17" priority="20" operator="equal">
      <formula>"N/A"</formula>
    </cfRule>
  </conditionalFormatting>
  <conditionalFormatting sqref="A84:D91 F84:I91">
    <cfRule type="cellIs" dxfId="16" priority="21" operator="equal">
      <formula>"N/A"</formula>
    </cfRule>
  </conditionalFormatting>
  <conditionalFormatting sqref="B10:F11 X10:AD11">
    <cfRule type="cellIs" dxfId="15" priority="22" operator="equal">
      <formula>"N/A"</formula>
    </cfRule>
  </conditionalFormatting>
  <pageMargins left="0.25" right="0.25" top="0.75" bottom="0.75" header="0" footer="0"/>
  <pageSetup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1000"/>
  <sheetViews>
    <sheetView workbookViewId="0">
      <pane xSplit="1" topLeftCell="B1" activePane="topRight" state="frozen"/>
      <selection pane="topRight" sqref="A1:XFD1048576"/>
    </sheetView>
  </sheetViews>
  <sheetFormatPr baseColWidth="10" defaultColWidth="14.5" defaultRowHeight="15" customHeight="1"/>
  <cols>
    <col min="1" max="1" width="20.33203125" style="29" customWidth="1"/>
    <col min="2" max="2" width="26.6640625" style="29" customWidth="1"/>
    <col min="3" max="6" width="25.83203125" style="29" customWidth="1"/>
    <col min="7" max="8" width="17.5" style="29" customWidth="1"/>
    <col min="9" max="9" width="23.1640625" style="29" customWidth="1"/>
    <col min="10" max="11" width="20.6640625" style="29" customWidth="1"/>
    <col min="12" max="12" width="16.33203125" style="29" customWidth="1"/>
    <col min="13" max="13" width="19.5" style="29" customWidth="1"/>
    <col min="14" max="14" width="20.83203125" style="29" customWidth="1"/>
    <col min="15" max="15" width="21.6640625" style="29" customWidth="1"/>
    <col min="16" max="20" width="17.5" style="29" customWidth="1"/>
    <col min="21" max="21" width="20.1640625" style="29" customWidth="1"/>
    <col min="22" max="22" width="17.5" style="29" customWidth="1"/>
    <col min="23" max="23" width="24.5" style="29" customWidth="1"/>
    <col min="24" max="24" width="17.5" style="29" customWidth="1"/>
    <col min="25" max="30" width="26.6640625" style="29" customWidth="1"/>
    <col min="31" max="31" width="11.5" style="29" customWidth="1"/>
    <col min="32" max="16384" width="14.5" style="29"/>
  </cols>
  <sheetData>
    <row r="1" spans="1:31" ht="33.75" customHeight="1">
      <c r="A1" s="191"/>
      <c r="B1" s="192"/>
      <c r="C1" s="192"/>
      <c r="D1" s="192"/>
      <c r="E1" s="192"/>
      <c r="F1" s="192"/>
      <c r="G1" s="192" t="s">
        <v>286</v>
      </c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4"/>
    </row>
    <row r="2" spans="1:31" ht="18" customHeight="1">
      <c r="A2" s="195" t="s">
        <v>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7"/>
    </row>
    <row r="3" spans="1:31" ht="13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ht="15.75" customHeight="1">
      <c r="A4" s="65" t="s">
        <v>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</row>
    <row r="5" spans="1:31" ht="15.75" customHeight="1">
      <c r="A5" s="37" t="s">
        <v>11</v>
      </c>
      <c r="B5" s="38" t="s">
        <v>13</v>
      </c>
      <c r="C5" s="38" t="s">
        <v>14</v>
      </c>
      <c r="D5" s="38" t="s">
        <v>15</v>
      </c>
      <c r="E5" s="38" t="s">
        <v>16</v>
      </c>
      <c r="F5" s="38" t="s">
        <v>17</v>
      </c>
      <c r="G5" s="38" t="s">
        <v>18</v>
      </c>
      <c r="H5" s="38" t="s">
        <v>19</v>
      </c>
      <c r="I5" s="38" t="s">
        <v>20</v>
      </c>
      <c r="J5" s="38" t="s">
        <v>21</v>
      </c>
      <c r="K5" s="38" t="s">
        <v>22</v>
      </c>
      <c r="L5" s="38" t="s">
        <v>23</v>
      </c>
      <c r="M5" s="38" t="s">
        <v>24</v>
      </c>
      <c r="N5" s="38" t="s">
        <v>25</v>
      </c>
      <c r="O5" s="38" t="s">
        <v>26</v>
      </c>
      <c r="P5" s="38" t="s">
        <v>27</v>
      </c>
      <c r="Q5" s="38" t="s">
        <v>28</v>
      </c>
      <c r="R5" s="38" t="s">
        <v>29</v>
      </c>
      <c r="S5" s="38" t="s">
        <v>30</v>
      </c>
      <c r="T5" s="38" t="s">
        <v>31</v>
      </c>
      <c r="U5" s="38" t="s">
        <v>32</v>
      </c>
      <c r="V5" s="38" t="s">
        <v>33</v>
      </c>
      <c r="W5" s="38" t="s">
        <v>34</v>
      </c>
      <c r="X5" s="38" t="s">
        <v>35</v>
      </c>
      <c r="Y5" s="38" t="s">
        <v>36</v>
      </c>
      <c r="Z5" s="38" t="s">
        <v>37</v>
      </c>
      <c r="AA5" s="38" t="s">
        <v>38</v>
      </c>
      <c r="AB5" s="38" t="s">
        <v>38</v>
      </c>
      <c r="AC5" s="38"/>
      <c r="AD5" s="38"/>
      <c r="AE5" s="199"/>
    </row>
    <row r="6" spans="1:31" ht="15.75" customHeight="1">
      <c r="A6" s="200" t="s">
        <v>41</v>
      </c>
      <c r="B6" s="200" t="s">
        <v>43</v>
      </c>
      <c r="C6" s="200" t="s">
        <v>44</v>
      </c>
      <c r="D6" s="200" t="s">
        <v>45</v>
      </c>
      <c r="E6" s="200" t="s">
        <v>46</v>
      </c>
      <c r="F6" s="200" t="s">
        <v>47</v>
      </c>
      <c r="G6" s="200" t="s">
        <v>46</v>
      </c>
      <c r="H6" s="200" t="s">
        <v>48</v>
      </c>
      <c r="I6" s="200" t="s">
        <v>49</v>
      </c>
      <c r="J6" s="200" t="s">
        <v>50</v>
      </c>
      <c r="K6" s="200" t="s">
        <v>51</v>
      </c>
      <c r="L6" s="200" t="s">
        <v>52</v>
      </c>
      <c r="M6" s="200" t="s">
        <v>53</v>
      </c>
      <c r="N6" s="200" t="s">
        <v>43</v>
      </c>
      <c r="O6" s="200" t="s">
        <v>48</v>
      </c>
      <c r="P6" s="200" t="s">
        <v>54</v>
      </c>
      <c r="Q6" s="200" t="s">
        <v>55</v>
      </c>
      <c r="R6" s="200" t="s">
        <v>52</v>
      </c>
      <c r="S6" s="200" t="s">
        <v>48</v>
      </c>
      <c r="T6" s="200" t="s">
        <v>48</v>
      </c>
      <c r="U6" s="200" t="s">
        <v>57</v>
      </c>
      <c r="V6" s="200" t="s">
        <v>43</v>
      </c>
      <c r="W6" s="200" t="s">
        <v>60</v>
      </c>
      <c r="X6" s="201" t="s">
        <v>62</v>
      </c>
      <c r="Y6" s="201" t="s">
        <v>72</v>
      </c>
      <c r="Z6" s="201" t="s">
        <v>48</v>
      </c>
      <c r="AA6" s="202"/>
      <c r="AB6" s="202"/>
      <c r="AC6" s="203"/>
      <c r="AD6" s="203"/>
      <c r="AE6" s="144"/>
    </row>
    <row r="7" spans="1:31" ht="15.75" customHeight="1">
      <c r="A7" s="204">
        <v>1</v>
      </c>
      <c r="B7" s="205">
        <f>2000*'Currency Conversions'!$B$9</f>
        <v>0.26666666666666666</v>
      </c>
      <c r="C7" s="205">
        <f>1000*'Currency Conversions'!C9</f>
        <v>0.13333333333333333</v>
      </c>
      <c r="D7" s="205">
        <f>1000*'Currency Conversions'!$D$9</f>
        <v>0.1</v>
      </c>
      <c r="E7" s="205">
        <f>1*'Currency Conversions'!E46</f>
        <v>0.39999999999999997</v>
      </c>
      <c r="F7" s="205">
        <f>30*'Currency Conversions'!$F$9</f>
        <v>0.20338983050847456</v>
      </c>
      <c r="G7" s="205">
        <f>5*'Currency Conversions'!G9</f>
        <v>2.5000000000000001E-2</v>
      </c>
      <c r="H7" s="205">
        <f>1*'Currency Conversions'!$H$40</f>
        <v>0.24000000000000005</v>
      </c>
      <c r="I7" s="205">
        <f>1*'Currency Conversions'!I51</f>
        <v>0.84444444444444444</v>
      </c>
      <c r="J7" s="205">
        <f>1*'Currency Conversions'!J71</f>
        <v>0.84444444444444444</v>
      </c>
      <c r="K7" s="205">
        <f>1*'Currency Conversions'!K46</f>
        <v>1.2</v>
      </c>
      <c r="L7" s="205">
        <f>10*'Currency Conversions'!L9</f>
        <v>0.4</v>
      </c>
      <c r="M7" s="205">
        <f>8*'Currency Conversions'!M9</f>
        <v>0.32</v>
      </c>
      <c r="N7" s="205">
        <f>1*'Currency Conversions'!N51</f>
        <v>0.4</v>
      </c>
      <c r="O7" s="205">
        <f>1*'Currency Conversions'!$O$40</f>
        <v>0.24000000000000005</v>
      </c>
      <c r="P7" s="205">
        <f>1*'Currency Conversions'!P46</f>
        <v>0.43333333333333335</v>
      </c>
      <c r="Q7" s="205">
        <f>1*'Currency Conversions'!Q61</f>
        <v>0.63333333333333341</v>
      </c>
      <c r="R7" s="205">
        <f>1*'Currency Conversions'!R46</f>
        <v>0.6</v>
      </c>
      <c r="S7" s="205">
        <f>1*'Currency Conversions'!$S$40</f>
        <v>1</v>
      </c>
      <c r="T7" s="205">
        <f>1*'Currency Conversions'!$T$40</f>
        <v>0.24000000000000005</v>
      </c>
      <c r="U7" s="205">
        <f>300*'Currency Conversions'!U25</f>
        <v>4.3421052631578947</v>
      </c>
      <c r="V7" s="205">
        <f>100*'Currency Conversions'!V9</f>
        <v>0.1</v>
      </c>
      <c r="W7" s="205">
        <f>(1*'Currency Conversions'!W51)+(1*'Currency Conversions'!W56)+(1*'Currency Conversions'!W61)</f>
        <v>0.70000000000000007</v>
      </c>
      <c r="X7" s="205">
        <v>7.85</v>
      </c>
      <c r="Y7" s="205">
        <f>1*'Currency Conversions'!$Y$40</f>
        <v>0.18</v>
      </c>
      <c r="Z7" s="205">
        <f>1*'Currency Conversions'!$Z$40</f>
        <v>0.24</v>
      </c>
      <c r="AA7" s="206"/>
      <c r="AB7" s="206"/>
      <c r="AC7" s="205"/>
      <c r="AD7" s="205"/>
      <c r="AE7" s="207"/>
    </row>
    <row r="8" spans="1:31" ht="15.75" customHeight="1">
      <c r="A8" s="204">
        <v>2</v>
      </c>
      <c r="B8" s="205">
        <f>2000*'Currency Conversions'!$B$9</f>
        <v>0.26666666666666666</v>
      </c>
      <c r="C8" s="205">
        <f>1172*'Currency Conversions'!C9</f>
        <v>0.15626666666666666</v>
      </c>
      <c r="D8" s="205">
        <f>1000*'Currency Conversions'!$D$9</f>
        <v>0.1</v>
      </c>
      <c r="E8" s="205">
        <f>1*'Currency Conversions'!E56</f>
        <v>0.32</v>
      </c>
      <c r="F8" s="205">
        <f>60*'Currency Conversions'!$F$9</f>
        <v>0.40677966101694912</v>
      </c>
      <c r="G8" s="205">
        <f>15*'Currency Conversions'!G25</f>
        <v>7.4999999999999997E-2</v>
      </c>
      <c r="H8" s="205">
        <f>1*'Currency Conversions'!$H$40</f>
        <v>0.24000000000000005</v>
      </c>
      <c r="I8" s="205">
        <f>1*'Currency Conversions'!I51</f>
        <v>0.84444444444444444</v>
      </c>
      <c r="J8" s="205">
        <f>1*'Currency Conversions'!J56</f>
        <v>0.39999999999999997</v>
      </c>
      <c r="K8" s="205">
        <f>(15/2.5)*'Currency Conversions'!K56</f>
        <v>5.0666666666666664</v>
      </c>
      <c r="L8" s="205">
        <f>5*'Currency Conversions'!L9</f>
        <v>0.2</v>
      </c>
      <c r="M8" s="205">
        <f>4*'Currency Conversions'!M9</f>
        <v>0.16</v>
      </c>
      <c r="N8" s="205">
        <f>1*'Currency Conversions'!N51</f>
        <v>0.4</v>
      </c>
      <c r="O8" s="205">
        <f>1*'Currency Conversions'!$O$40</f>
        <v>0.24000000000000005</v>
      </c>
      <c r="P8" s="205">
        <f>1*'Currency Conversions'!P46</f>
        <v>0.43333333333333335</v>
      </c>
      <c r="Q8" s="205">
        <f>100*'Currency Conversions'!Q9</f>
        <v>0.1</v>
      </c>
      <c r="R8" s="205">
        <f>1*'Currency Conversions'!R46</f>
        <v>0.6</v>
      </c>
      <c r="S8" s="205">
        <f>1*'Currency Conversions'!$S$40</f>
        <v>1</v>
      </c>
      <c r="T8" s="205">
        <f>1*'Currency Conversions'!$T$40</f>
        <v>0.24000000000000005</v>
      </c>
      <c r="U8" s="205">
        <f>2*'Currency Conversions'!U9</f>
        <v>0.2</v>
      </c>
      <c r="V8" s="205">
        <f>1*'Currency Conversions'!V46</f>
        <v>0.63333333333333341</v>
      </c>
      <c r="W8" s="205">
        <f>100*'Currency Conversions'!W9</f>
        <v>0.1</v>
      </c>
      <c r="X8" s="205">
        <v>7.32</v>
      </c>
      <c r="Y8" s="205">
        <f>1*'Currency Conversions'!$Y$40</f>
        <v>0.18</v>
      </c>
      <c r="Z8" s="205">
        <f>1*'Currency Conversions'!$Z$40</f>
        <v>0.24</v>
      </c>
      <c r="AA8" s="206"/>
      <c r="AB8" s="206"/>
      <c r="AC8" s="205"/>
      <c r="AD8" s="205"/>
      <c r="AE8" s="207"/>
    </row>
    <row r="9" spans="1:31" ht="15.75" customHeight="1">
      <c r="A9" s="204">
        <v>3</v>
      </c>
      <c r="B9" s="205">
        <f>2000*'Currency Conversions'!$B$9</f>
        <v>0.26666666666666666</v>
      </c>
      <c r="C9" s="205">
        <f>2000*'Currency Conversions'!C9</f>
        <v>0.26666666666666666</v>
      </c>
      <c r="D9" s="205">
        <f>1000*'Currency Conversions'!$D$9</f>
        <v>0.1</v>
      </c>
      <c r="E9" s="205">
        <f>1*'Currency Conversions'!E56</f>
        <v>0.32</v>
      </c>
      <c r="F9" s="205">
        <f>2*'Currency Conversions'!F40</f>
        <v>0.40677966101694912</v>
      </c>
      <c r="G9" s="205">
        <f>3*'Currency Conversions'!G9</f>
        <v>1.4999999999999999E-2</v>
      </c>
      <c r="H9" s="205">
        <f>1*'Currency Conversions'!$H$40</f>
        <v>0.24000000000000005</v>
      </c>
      <c r="I9" s="205">
        <f>1*'Currency Conversions'!I61</f>
        <v>0.84444444444444444</v>
      </c>
      <c r="J9" s="208">
        <f>1*'Currency Conversions'!J66</f>
        <v>1.7333333333333334</v>
      </c>
      <c r="K9" s="205">
        <f>1*'Currency Conversions'!K46</f>
        <v>1.2</v>
      </c>
      <c r="L9" s="205">
        <f>2*'Currency Conversions'!L61</f>
        <v>0.53333333333333333</v>
      </c>
      <c r="M9" s="205">
        <f>1*'Currency Conversions'!M46</f>
        <v>0.66666666666666663</v>
      </c>
      <c r="N9" s="205">
        <f>1*'Currency Conversions'!N46</f>
        <v>0.6</v>
      </c>
      <c r="O9" s="205">
        <f>1*'Currency Conversions'!$O$40</f>
        <v>0.24000000000000005</v>
      </c>
      <c r="P9" s="205">
        <f>1*'Currency Conversions'!P51</f>
        <v>0.63333333333333341</v>
      </c>
      <c r="Q9" s="205">
        <f>1*'Currency Conversions'!Q56</f>
        <v>0.3</v>
      </c>
      <c r="R9" s="205">
        <f>1*'Currency Conversions'!R51</f>
        <v>1</v>
      </c>
      <c r="S9" s="205">
        <f>1*'Currency Conversions'!$S$40</f>
        <v>1</v>
      </c>
      <c r="T9" s="205">
        <f>1*'Currency Conversions'!$T$40</f>
        <v>0.24000000000000005</v>
      </c>
      <c r="U9" s="205">
        <f>20*'Currency Conversions'!U40</f>
        <v>1.125</v>
      </c>
      <c r="V9" s="205">
        <f>1*'Currency Conversions'!V61</f>
        <v>0.63333333333333341</v>
      </c>
      <c r="W9" s="205">
        <f>1*'Currency Conversions'!W46</f>
        <v>0.33333333333333331</v>
      </c>
      <c r="X9" s="205">
        <v>9.52</v>
      </c>
      <c r="Y9" s="205">
        <f>1*'Currency Conversions'!$Y$40</f>
        <v>0.18</v>
      </c>
      <c r="Z9" s="205">
        <f>1*'Currency Conversions'!$Z$40</f>
        <v>0.24</v>
      </c>
      <c r="AA9" s="206"/>
      <c r="AB9" s="206"/>
      <c r="AC9" s="205"/>
      <c r="AD9" s="205"/>
      <c r="AE9" s="207"/>
    </row>
    <row r="10" spans="1:31" ht="15.75" customHeight="1">
      <c r="A10" s="204">
        <v>4</v>
      </c>
      <c r="B10" s="205">
        <f>2000*'Currency Conversions'!$B$9</f>
        <v>0.26666666666666666</v>
      </c>
      <c r="C10" s="205">
        <f>6000*'Currency Conversions'!C9</f>
        <v>0.8</v>
      </c>
      <c r="D10" s="205">
        <f>1000*'Currency Conversions'!$D$9</f>
        <v>0.1</v>
      </c>
      <c r="E10" s="205">
        <f>1*'Currency Conversions'!E56</f>
        <v>0.32</v>
      </c>
      <c r="F10" s="205">
        <f>90*'Currency Conversions'!$F$9</f>
        <v>0.61016949152542366</v>
      </c>
      <c r="G10" s="205">
        <f>100*'Currency Conversions'!G20</f>
        <v>0.1</v>
      </c>
      <c r="H10" s="205">
        <f>1*'Currency Conversions'!$H$40</f>
        <v>0.24000000000000005</v>
      </c>
      <c r="I10" s="205">
        <f>1*'Currency Conversions'!I56</f>
        <v>0.84444444444444444</v>
      </c>
      <c r="J10" s="205">
        <f>(1*'Currency Conversions'!J51)+(1*'Currency Conversions'!J71)</f>
        <v>1.6888888888888889</v>
      </c>
      <c r="K10" s="205">
        <f>1*'Currency Conversions'!K46</f>
        <v>1.2</v>
      </c>
      <c r="L10" s="205">
        <f>1*'Currency Conversions'!L61</f>
        <v>0.26666666666666666</v>
      </c>
      <c r="M10" s="205">
        <f>3*'Currency Conversions'!M9</f>
        <v>0.12</v>
      </c>
      <c r="N10" s="205">
        <f>1*'Currency Conversions'!N51</f>
        <v>0.4</v>
      </c>
      <c r="O10" s="205">
        <f>1*'Currency Conversions'!$O$40</f>
        <v>0.24000000000000005</v>
      </c>
      <c r="P10" s="205">
        <f>3*'Currency Conversions'!P9</f>
        <v>0.30000000000000004</v>
      </c>
      <c r="Q10" s="205">
        <f>1*'Currency Conversions'!Q46</f>
        <v>0.63333333333333341</v>
      </c>
      <c r="R10" s="205">
        <f>10*'Currency Conversions'!R9</f>
        <v>0.4</v>
      </c>
      <c r="S10" s="205">
        <f>1*'Currency Conversions'!$S$40</f>
        <v>1</v>
      </c>
      <c r="T10" s="205">
        <f>1*'Currency Conversions'!$T$40</f>
        <v>0.24000000000000005</v>
      </c>
      <c r="U10" s="205">
        <f>400*'Currency Conversions'!U15</f>
        <v>5.2380952380952381</v>
      </c>
      <c r="V10" s="205">
        <f>1*'Currency Conversions'!V46</f>
        <v>0.63333333333333341</v>
      </c>
      <c r="W10" s="205">
        <f>50*'Currency Conversions'!W9</f>
        <v>0.05</v>
      </c>
      <c r="X10" s="205">
        <v>2.2599999999999998</v>
      </c>
      <c r="Y10" s="205">
        <f>1*'Currency Conversions'!$Y$40</f>
        <v>0.18</v>
      </c>
      <c r="Z10" s="205">
        <f>1*'Currency Conversions'!$Z$40</f>
        <v>0.24</v>
      </c>
      <c r="AA10" s="206"/>
      <c r="AB10" s="206"/>
      <c r="AC10" s="205"/>
      <c r="AD10" s="205"/>
      <c r="AE10" s="207"/>
    </row>
    <row r="11" spans="1:31" ht="15.75" customHeight="1">
      <c r="A11" s="204">
        <v>5</v>
      </c>
      <c r="B11" s="205">
        <f>2000*'Currency Conversions'!$B$9</f>
        <v>0.26666666666666666</v>
      </c>
      <c r="C11" s="205">
        <f>1*'Currency Conversions'!C71</f>
        <v>0.14706666666666668</v>
      </c>
      <c r="D11" s="205">
        <f>1000*'Currency Conversions'!$D$9</f>
        <v>0.1</v>
      </c>
      <c r="E11" s="205">
        <f>1*'Currency Conversions'!E56</f>
        <v>0.32</v>
      </c>
      <c r="F11" s="205">
        <f>2*'Currency Conversions'!F51</f>
        <v>2.0338983050847457</v>
      </c>
      <c r="G11" s="205">
        <f>(10*'Currency Conversions'!G25)+(3*'Currency Conversions'!G30)</f>
        <v>0.17499999999999999</v>
      </c>
      <c r="H11" s="205">
        <f>1*'Currency Conversions'!$H$40</f>
        <v>0.24000000000000005</v>
      </c>
      <c r="I11" s="208">
        <f>2*'Currency Conversions'!I51</f>
        <v>1.6888888888888889</v>
      </c>
      <c r="J11" s="205">
        <f>(1*'Currency Conversions'!J56)+(1*'Currency Conversions'!J71)</f>
        <v>1.2444444444444445</v>
      </c>
      <c r="K11" s="205">
        <f>1*'Currency Conversions'!K46</f>
        <v>1.2</v>
      </c>
      <c r="L11" s="205">
        <f>1*'Currency Conversions'!L56</f>
        <v>1.3333333333333333</v>
      </c>
      <c r="M11" s="205">
        <f>1*'Currency Conversions'!M61</f>
        <v>0.26666666666666666</v>
      </c>
      <c r="N11" s="205">
        <f>1*'Currency Conversions'!N61</f>
        <v>1.6333333333333335</v>
      </c>
      <c r="O11" s="205">
        <f>1*'Currency Conversions'!$O$40</f>
        <v>0.24000000000000005</v>
      </c>
      <c r="P11" s="205">
        <f>1*'Currency Conversions'!P56</f>
        <v>0.3</v>
      </c>
      <c r="Q11" s="208">
        <f>(3*'Currency Conversions'!Q51)+(3*'Currency Conversions'!Q61)+(3*'Currency Conversions'!Q46)+(3*'Currency Conversions'!Q56)+(5*'Currency Conversions'!Q40)</f>
        <v>6.9</v>
      </c>
      <c r="R11" s="205">
        <f>1*'Currency Conversions'!R46</f>
        <v>0.6</v>
      </c>
      <c r="S11" s="205">
        <f>1*'Currency Conversions'!$S$40</f>
        <v>1</v>
      </c>
      <c r="T11" s="205">
        <f>1*'Currency Conversions'!$T$40</f>
        <v>0.24000000000000005</v>
      </c>
      <c r="U11" s="205">
        <f>2*'Currency Conversions'!U46</f>
        <v>0.52</v>
      </c>
      <c r="V11" s="205">
        <f>1*'Currency Conversions'!V56</f>
        <v>0.3</v>
      </c>
      <c r="W11" s="205">
        <v>0</v>
      </c>
      <c r="X11" s="205">
        <v>13.25</v>
      </c>
      <c r="Y11" s="205">
        <f>1*'Currency Conversions'!$Y$40</f>
        <v>0.18</v>
      </c>
      <c r="Z11" s="205">
        <f>1*'Currency Conversions'!$Z$40</f>
        <v>0.24</v>
      </c>
      <c r="AA11" s="206"/>
      <c r="AB11" s="206"/>
      <c r="AC11" s="205"/>
      <c r="AD11" s="205"/>
      <c r="AE11" s="207"/>
    </row>
    <row r="12" spans="1:31" ht="15.75" customHeight="1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1"/>
      <c r="O12" s="210"/>
      <c r="P12" s="210"/>
      <c r="Q12" s="210"/>
      <c r="R12" s="210"/>
      <c r="S12" s="210"/>
      <c r="T12" s="211"/>
      <c r="U12" s="211"/>
      <c r="V12" s="210"/>
      <c r="W12" s="211"/>
      <c r="X12" s="211"/>
      <c r="Y12" s="211"/>
      <c r="Z12" s="211"/>
      <c r="AA12" s="211"/>
      <c r="AB12" s="211"/>
      <c r="AC12" s="211"/>
      <c r="AD12" s="211"/>
      <c r="AE12" s="212"/>
    </row>
    <row r="13" spans="1:31" ht="15.75" customHeight="1">
      <c r="A13" s="200" t="s">
        <v>126</v>
      </c>
      <c r="B13" s="200" t="s">
        <v>127</v>
      </c>
      <c r="C13" s="200" t="s">
        <v>43</v>
      </c>
      <c r="D13" s="200" t="s">
        <v>128</v>
      </c>
      <c r="E13" s="200" t="s">
        <v>129</v>
      </c>
      <c r="F13" s="200" t="s">
        <v>48</v>
      </c>
      <c r="G13" s="200" t="s">
        <v>72</v>
      </c>
      <c r="H13" s="200" t="s">
        <v>99</v>
      </c>
      <c r="I13" s="200" t="s">
        <v>48</v>
      </c>
      <c r="J13" s="200" t="s">
        <v>53</v>
      </c>
      <c r="K13" s="200" t="s">
        <v>43</v>
      </c>
      <c r="L13" s="201" t="s">
        <v>48</v>
      </c>
      <c r="M13" s="201" t="s">
        <v>48</v>
      </c>
      <c r="N13" s="201" t="s">
        <v>48</v>
      </c>
      <c r="O13" s="200" t="s">
        <v>99</v>
      </c>
      <c r="P13" s="200" t="s">
        <v>130</v>
      </c>
      <c r="Q13" s="201" t="s">
        <v>48</v>
      </c>
      <c r="R13" s="201" t="s">
        <v>48</v>
      </c>
      <c r="S13" s="200" t="s">
        <v>99</v>
      </c>
      <c r="T13" s="201" t="s">
        <v>99</v>
      </c>
      <c r="U13" s="200" t="s">
        <v>131</v>
      </c>
      <c r="V13" s="200" t="s">
        <v>48</v>
      </c>
      <c r="W13" s="200" t="s">
        <v>48</v>
      </c>
      <c r="X13" s="200" t="s">
        <v>72</v>
      </c>
      <c r="Y13" s="200" t="s">
        <v>99</v>
      </c>
      <c r="Z13" s="200" t="s">
        <v>99</v>
      </c>
      <c r="AA13" s="213"/>
      <c r="AB13" s="213"/>
      <c r="AC13" s="214"/>
      <c r="AD13" s="214"/>
      <c r="AE13" s="144"/>
    </row>
    <row r="14" spans="1:31" ht="15.75" customHeight="1">
      <c r="A14" s="204">
        <v>1</v>
      </c>
      <c r="B14" s="205">
        <f>2050*'Currency Conversions'!$B$9</f>
        <v>0.27333333333333337</v>
      </c>
      <c r="C14" s="205">
        <f>3000*'Currency Conversions'!$C$9</f>
        <v>0.4</v>
      </c>
      <c r="D14" s="205">
        <f>2200*'Currency Conversions'!$D$9</f>
        <v>0.22</v>
      </c>
      <c r="E14" s="205">
        <f>200*'Currency Conversions'!E9</f>
        <v>0.08</v>
      </c>
      <c r="F14" s="205">
        <f>'Currency Conversions'!$F$40</f>
        <v>0.20338983050847456</v>
      </c>
      <c r="G14" s="205">
        <f>1*'Currency Conversions'!$G$40</f>
        <v>1</v>
      </c>
      <c r="H14" s="205" t="s">
        <v>99</v>
      </c>
      <c r="I14" s="205">
        <f>1*'Currency Conversions'!$I$40</f>
        <v>0.24</v>
      </c>
      <c r="J14" s="205">
        <f>1*'Currency Conversions'!J66</f>
        <v>1.7333333333333334</v>
      </c>
      <c r="K14" s="205">
        <f>'Currency Conversions'!$K$46</f>
        <v>1.2</v>
      </c>
      <c r="L14" s="205">
        <f>1*'Currency Conversions'!$L$40</f>
        <v>0.2</v>
      </c>
      <c r="M14" s="205">
        <f>1*'Currency Conversions'!$M$40</f>
        <v>0.2</v>
      </c>
      <c r="N14" s="205">
        <f>1*'Currency Conversions'!$N$40</f>
        <v>0.32</v>
      </c>
      <c r="O14" s="205" t="s">
        <v>99</v>
      </c>
      <c r="P14" s="205">
        <f>1*'Currency Conversions'!P9</f>
        <v>0.1</v>
      </c>
      <c r="Q14" s="205">
        <f>1*'Currency Conversions'!$Q$40</f>
        <v>0.18</v>
      </c>
      <c r="R14" s="205">
        <f>1*'Currency Conversions'!$R$40</f>
        <v>1</v>
      </c>
      <c r="S14" s="205" t="s">
        <v>99</v>
      </c>
      <c r="T14" s="205" t="s">
        <v>99</v>
      </c>
      <c r="U14" s="205">
        <f>1*'Currency Conversions'!$U$40</f>
        <v>5.6250000000000001E-2</v>
      </c>
      <c r="V14" s="205">
        <f>'Currency Conversions'!$V$40</f>
        <v>0.18</v>
      </c>
      <c r="W14" s="205">
        <f>'Currency Conversions'!$W$40</f>
        <v>0.08</v>
      </c>
      <c r="X14" s="205">
        <v>0.02</v>
      </c>
      <c r="Y14" s="205" t="s">
        <v>99</v>
      </c>
      <c r="Z14" s="205" t="s">
        <v>99</v>
      </c>
      <c r="AA14" s="206"/>
      <c r="AB14" s="206"/>
      <c r="AC14" s="205"/>
      <c r="AD14" s="205"/>
      <c r="AE14" s="207"/>
    </row>
    <row r="15" spans="1:31" ht="15.75" customHeight="1">
      <c r="A15" s="204">
        <v>2</v>
      </c>
      <c r="B15" s="205">
        <f>2050*'Currency Conversions'!$B$9</f>
        <v>0.27333333333333337</v>
      </c>
      <c r="C15" s="205">
        <f>3000*'Currency Conversions'!$C$9</f>
        <v>0.4</v>
      </c>
      <c r="D15" s="205">
        <f>2200*'Currency Conversions'!$D$9</f>
        <v>0.22</v>
      </c>
      <c r="E15" s="205">
        <f>100*'Currency Conversions'!E9</f>
        <v>0.04</v>
      </c>
      <c r="F15" s="205">
        <f>'Currency Conversions'!$F$40</f>
        <v>0.20338983050847456</v>
      </c>
      <c r="G15" s="205">
        <f>1*'Currency Conversions'!$G$40</f>
        <v>1</v>
      </c>
      <c r="H15" s="205" t="s">
        <v>99</v>
      </c>
      <c r="I15" s="205">
        <f>1*'Currency Conversions'!$I$40</f>
        <v>0.24</v>
      </c>
      <c r="J15" s="205">
        <f>1*'Currency Conversions'!J66</f>
        <v>1.7333333333333334</v>
      </c>
      <c r="K15" s="205">
        <f>'Currency Conversions'!$K$51</f>
        <v>0.84444444444444444</v>
      </c>
      <c r="L15" s="205">
        <f>1*'Currency Conversions'!$L$40</f>
        <v>0.2</v>
      </c>
      <c r="M15" s="205">
        <f>1*'Currency Conversions'!$M$40</f>
        <v>0.2</v>
      </c>
      <c r="N15" s="205">
        <f>1*'Currency Conversions'!$N$40</f>
        <v>0.32</v>
      </c>
      <c r="O15" s="205" t="s">
        <v>99</v>
      </c>
      <c r="P15" s="205">
        <v>0</v>
      </c>
      <c r="Q15" s="205">
        <f>1*'Currency Conversions'!$Q$40</f>
        <v>0.18</v>
      </c>
      <c r="R15" s="205">
        <f>1*'Currency Conversions'!$R$40</f>
        <v>1</v>
      </c>
      <c r="S15" s="205" t="s">
        <v>99</v>
      </c>
      <c r="T15" s="205" t="s">
        <v>99</v>
      </c>
      <c r="U15" s="205">
        <f>1*'Currency Conversions'!$U$40</f>
        <v>5.6250000000000001E-2</v>
      </c>
      <c r="V15" s="205">
        <f>'Currency Conversions'!$V$40</f>
        <v>0.18</v>
      </c>
      <c r="W15" s="205">
        <f>'Currency Conversions'!$W$40</f>
        <v>0.08</v>
      </c>
      <c r="X15" s="205">
        <v>0.02</v>
      </c>
      <c r="Y15" s="205" t="s">
        <v>99</v>
      </c>
      <c r="Z15" s="205" t="s">
        <v>99</v>
      </c>
      <c r="AA15" s="206"/>
      <c r="AB15" s="206"/>
      <c r="AC15" s="205"/>
      <c r="AD15" s="205"/>
      <c r="AE15" s="207"/>
    </row>
    <row r="16" spans="1:31" ht="15.75" customHeight="1">
      <c r="A16" s="204">
        <v>3</v>
      </c>
      <c r="B16" s="205">
        <f>2050*'Currency Conversions'!$B$9</f>
        <v>0.27333333333333337</v>
      </c>
      <c r="C16" s="205">
        <f>3000*'Currency Conversions'!$C$9</f>
        <v>0.4</v>
      </c>
      <c r="D16" s="205">
        <f>2200*'Currency Conversions'!$D$9</f>
        <v>0.22</v>
      </c>
      <c r="E16" s="205">
        <f>1500*'Currency Conversions'!E9</f>
        <v>0.6</v>
      </c>
      <c r="F16" s="205">
        <f>'Currency Conversions'!$F$40</f>
        <v>0.20338983050847456</v>
      </c>
      <c r="G16" s="205">
        <f>1*'Currency Conversions'!$G$40</f>
        <v>1</v>
      </c>
      <c r="H16" s="205" t="s">
        <v>99</v>
      </c>
      <c r="I16" s="205">
        <f>1*'Currency Conversions'!$I$40</f>
        <v>0.24</v>
      </c>
      <c r="J16" s="205">
        <f>1*'Currency Conversions'!J56</f>
        <v>0.39999999999999997</v>
      </c>
      <c r="K16" s="205">
        <f>1*'Currency Conversions'!$K$56</f>
        <v>0.84444444444444444</v>
      </c>
      <c r="L16" s="205">
        <f>1*'Currency Conversions'!$L$40</f>
        <v>0.2</v>
      </c>
      <c r="M16" s="205">
        <f>1*'Currency Conversions'!$M$40</f>
        <v>0.2</v>
      </c>
      <c r="N16" s="205">
        <f>1*'Currency Conversions'!$N$40</f>
        <v>0.32</v>
      </c>
      <c r="O16" s="205" t="s">
        <v>99</v>
      </c>
      <c r="P16" s="205">
        <v>0</v>
      </c>
      <c r="Q16" s="205">
        <f>1*'Currency Conversions'!$Q$40</f>
        <v>0.18</v>
      </c>
      <c r="R16" s="205">
        <f>1*'Currency Conversions'!$R$40</f>
        <v>1</v>
      </c>
      <c r="S16" s="205" t="s">
        <v>99</v>
      </c>
      <c r="T16" s="205" t="s">
        <v>99</v>
      </c>
      <c r="U16" s="205">
        <f>1*'Currency Conversions'!$U$40</f>
        <v>5.6250000000000001E-2</v>
      </c>
      <c r="V16" s="205">
        <f>'Currency Conversions'!$V$40</f>
        <v>0.18</v>
      </c>
      <c r="W16" s="205">
        <f>'Currency Conversions'!$W$40</f>
        <v>0.08</v>
      </c>
      <c r="X16" s="205">
        <v>0.02</v>
      </c>
      <c r="Y16" s="205" t="s">
        <v>99</v>
      </c>
      <c r="Z16" s="205" t="s">
        <v>99</v>
      </c>
      <c r="AA16" s="206"/>
      <c r="AB16" s="206"/>
      <c r="AC16" s="205"/>
      <c r="AD16" s="205"/>
      <c r="AE16" s="207"/>
    </row>
    <row r="17" spans="1:31" ht="15.75" customHeight="1">
      <c r="A17" s="204">
        <v>4</v>
      </c>
      <c r="B17" s="205">
        <f>2050*'Currency Conversions'!$B$9</f>
        <v>0.27333333333333337</v>
      </c>
      <c r="C17" s="205">
        <f>3000*'Currency Conversions'!$C$9</f>
        <v>0.4</v>
      </c>
      <c r="D17" s="205">
        <f>2200*'Currency Conversions'!$D$9</f>
        <v>0.22</v>
      </c>
      <c r="E17" s="205">
        <f>1500*'Currency Conversions'!E9</f>
        <v>0.6</v>
      </c>
      <c r="F17" s="205">
        <f>'Currency Conversions'!$F$40</f>
        <v>0.20338983050847456</v>
      </c>
      <c r="G17" s="205">
        <f>1*'Currency Conversions'!$G$40</f>
        <v>1</v>
      </c>
      <c r="H17" s="205" t="s">
        <v>99</v>
      </c>
      <c r="I17" s="205">
        <f>1*'Currency Conversions'!$I$40</f>
        <v>0.24</v>
      </c>
      <c r="J17" s="205">
        <f>1*'Currency Conversions'!J71</f>
        <v>0.84444444444444444</v>
      </c>
      <c r="K17" s="205">
        <f>1*'Currency Conversions'!$K$66</f>
        <v>0.84444444444444444</v>
      </c>
      <c r="L17" s="205">
        <f>1*'Currency Conversions'!$L$40</f>
        <v>0.2</v>
      </c>
      <c r="M17" s="205">
        <f>1*'Currency Conversions'!$M$40</f>
        <v>0.2</v>
      </c>
      <c r="N17" s="205">
        <f>1*'Currency Conversions'!$N$40</f>
        <v>0.32</v>
      </c>
      <c r="O17" s="205" t="s">
        <v>99</v>
      </c>
      <c r="P17" s="205">
        <v>0</v>
      </c>
      <c r="Q17" s="205">
        <f>1*'Currency Conversions'!$Q$40</f>
        <v>0.18</v>
      </c>
      <c r="R17" s="205">
        <f>1*'Currency Conversions'!$R$40</f>
        <v>1</v>
      </c>
      <c r="S17" s="205" t="s">
        <v>99</v>
      </c>
      <c r="T17" s="205" t="s">
        <v>99</v>
      </c>
      <c r="U17" s="205">
        <f>1*'Currency Conversions'!$U$40</f>
        <v>5.6250000000000001E-2</v>
      </c>
      <c r="V17" s="205">
        <f>'Currency Conversions'!$V$40</f>
        <v>0.18</v>
      </c>
      <c r="W17" s="205">
        <f>'Currency Conversions'!$W$40</f>
        <v>0.08</v>
      </c>
      <c r="X17" s="205">
        <v>0.02</v>
      </c>
      <c r="Y17" s="205" t="s">
        <v>99</v>
      </c>
      <c r="Z17" s="205" t="s">
        <v>99</v>
      </c>
      <c r="AA17" s="206"/>
      <c r="AB17" s="206"/>
      <c r="AC17" s="205"/>
      <c r="AD17" s="205"/>
      <c r="AE17" s="207"/>
    </row>
    <row r="18" spans="1:31" ht="15.75" customHeight="1">
      <c r="A18" s="204">
        <v>5</v>
      </c>
      <c r="B18" s="205">
        <f>2050*'Currency Conversions'!$B$9</f>
        <v>0.27333333333333337</v>
      </c>
      <c r="C18" s="205">
        <f>3000*'Currency Conversions'!$C$9</f>
        <v>0.4</v>
      </c>
      <c r="D18" s="205">
        <f>2200*'Currency Conversions'!$D$9</f>
        <v>0.22</v>
      </c>
      <c r="E18" s="205">
        <f>100*'Currency Conversions'!E9</f>
        <v>0.04</v>
      </c>
      <c r="F18" s="205">
        <f>'Currency Conversions'!$F$40</f>
        <v>0.20338983050847456</v>
      </c>
      <c r="G18" s="205">
        <f>1*'Currency Conversions'!$G$40</f>
        <v>1</v>
      </c>
      <c r="H18" s="205" t="s">
        <v>99</v>
      </c>
      <c r="I18" s="205">
        <f>1*'Currency Conversions'!$I$40</f>
        <v>0.24</v>
      </c>
      <c r="J18" s="205">
        <f>1*'Currency Conversions'!J46</f>
        <v>0.84444444444444444</v>
      </c>
      <c r="K18" s="205">
        <f>1*'Currency Conversions'!$K$51</f>
        <v>0.84444444444444444</v>
      </c>
      <c r="L18" s="205">
        <f>1*'Currency Conversions'!$L$40</f>
        <v>0.2</v>
      </c>
      <c r="M18" s="205">
        <f>1*'Currency Conversions'!$M$40</f>
        <v>0.2</v>
      </c>
      <c r="N18" s="205">
        <f>1*'Currency Conversions'!$N$40</f>
        <v>0.32</v>
      </c>
      <c r="O18" s="205" t="s">
        <v>99</v>
      </c>
      <c r="P18" s="205">
        <f>1*'Currency Conversions'!P9</f>
        <v>0.1</v>
      </c>
      <c r="Q18" s="205">
        <f>1*'Currency Conversions'!$Q$40</f>
        <v>0.18</v>
      </c>
      <c r="R18" s="205">
        <f>1*'Currency Conversions'!$R$40</f>
        <v>1</v>
      </c>
      <c r="S18" s="205" t="s">
        <v>99</v>
      </c>
      <c r="T18" s="205" t="s">
        <v>99</v>
      </c>
      <c r="U18" s="205">
        <f>1*'Currency Conversions'!$U$40</f>
        <v>5.6250000000000001E-2</v>
      </c>
      <c r="V18" s="205">
        <f>'Currency Conversions'!$V$40</f>
        <v>0.18</v>
      </c>
      <c r="W18" s="205">
        <f>'Currency Conversions'!$W$40</f>
        <v>0.08</v>
      </c>
      <c r="X18" s="205">
        <v>0.02</v>
      </c>
      <c r="Y18" s="205" t="s">
        <v>99</v>
      </c>
      <c r="Z18" s="205" t="s">
        <v>99</v>
      </c>
      <c r="AA18" s="206"/>
      <c r="AB18" s="206"/>
      <c r="AC18" s="205"/>
      <c r="AD18" s="205"/>
      <c r="AE18" s="207"/>
    </row>
    <row r="19" spans="1:31" ht="15.75" customHeight="1">
      <c r="A19" s="209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0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2"/>
    </row>
    <row r="20" spans="1:31" ht="15.75" customHeight="1">
      <c r="A20" s="200" t="s">
        <v>141</v>
      </c>
      <c r="B20" s="200" t="s">
        <v>99</v>
      </c>
      <c r="C20" s="200" t="s">
        <v>142</v>
      </c>
      <c r="D20" s="200" t="s">
        <v>99</v>
      </c>
      <c r="E20" s="200" t="s">
        <v>99</v>
      </c>
      <c r="F20" s="200" t="s">
        <v>99</v>
      </c>
      <c r="G20" s="200" t="s">
        <v>143</v>
      </c>
      <c r="H20" s="200" t="s">
        <v>99</v>
      </c>
      <c r="I20" s="200" t="s">
        <v>99</v>
      </c>
      <c r="J20" s="200" t="s">
        <v>48</v>
      </c>
      <c r="K20" s="200" t="s">
        <v>48</v>
      </c>
      <c r="L20" s="200" t="s">
        <v>99</v>
      </c>
      <c r="M20" s="200" t="s">
        <v>99</v>
      </c>
      <c r="N20" s="200" t="s">
        <v>99</v>
      </c>
      <c r="O20" s="200" t="s">
        <v>99</v>
      </c>
      <c r="P20" s="200" t="s">
        <v>48</v>
      </c>
      <c r="Q20" s="200" t="s">
        <v>99</v>
      </c>
      <c r="R20" s="200" t="s">
        <v>99</v>
      </c>
      <c r="S20" s="200" t="s">
        <v>99</v>
      </c>
      <c r="T20" s="200" t="s">
        <v>99</v>
      </c>
      <c r="U20" s="200" t="s">
        <v>99</v>
      </c>
      <c r="V20" s="200" t="s">
        <v>99</v>
      </c>
      <c r="W20" s="200" t="s">
        <v>99</v>
      </c>
      <c r="X20" s="200" t="s">
        <v>99</v>
      </c>
      <c r="Y20" s="200" t="s">
        <v>99</v>
      </c>
      <c r="Z20" s="200" t="s">
        <v>99</v>
      </c>
      <c r="AA20" s="213"/>
      <c r="AB20" s="213"/>
      <c r="AC20" s="214"/>
      <c r="AD20" s="214"/>
      <c r="AE20" s="144"/>
    </row>
    <row r="21" spans="1:31" ht="15.75" customHeight="1">
      <c r="A21" s="204">
        <v>1</v>
      </c>
      <c r="B21" s="205" t="s">
        <v>99</v>
      </c>
      <c r="C21" s="205">
        <f>1000*'Currency Conversions'!$C$9</f>
        <v>0.13333333333333333</v>
      </c>
      <c r="D21" s="205" t="s">
        <v>99</v>
      </c>
      <c r="E21" s="205" t="s">
        <v>99</v>
      </c>
      <c r="F21" s="205" t="s">
        <v>99</v>
      </c>
      <c r="G21" s="205">
        <f>20*'Currency Conversions'!G20</f>
        <v>0.02</v>
      </c>
      <c r="H21" s="205" t="s">
        <v>99</v>
      </c>
      <c r="I21" s="205" t="s">
        <v>99</v>
      </c>
      <c r="J21" s="205">
        <f>1*'Currency Conversions'!$J$40</f>
        <v>0.24</v>
      </c>
      <c r="K21" s="205">
        <f>1*'Currency Conversions'!$K$40</f>
        <v>0.24</v>
      </c>
      <c r="L21" s="205" t="s">
        <v>99</v>
      </c>
      <c r="M21" s="205" t="s">
        <v>99</v>
      </c>
      <c r="N21" s="205" t="s">
        <v>99</v>
      </c>
      <c r="O21" s="205" t="s">
        <v>99</v>
      </c>
      <c r="P21" s="205">
        <f>1*'Currency Conversions'!$P$40</f>
        <v>0.18</v>
      </c>
      <c r="Q21" s="205" t="s">
        <v>99</v>
      </c>
      <c r="R21" s="205" t="s">
        <v>99</v>
      </c>
      <c r="S21" s="205" t="s">
        <v>99</v>
      </c>
      <c r="T21" s="205" t="s">
        <v>99</v>
      </c>
      <c r="U21" s="205" t="s">
        <v>99</v>
      </c>
      <c r="V21" s="205" t="s">
        <v>99</v>
      </c>
      <c r="W21" s="205" t="s">
        <v>99</v>
      </c>
      <c r="X21" s="205" t="s">
        <v>99</v>
      </c>
      <c r="Y21" s="205" t="s">
        <v>99</v>
      </c>
      <c r="Z21" s="205" t="s">
        <v>99</v>
      </c>
      <c r="AA21" s="206"/>
      <c r="AB21" s="206"/>
      <c r="AC21" s="205"/>
      <c r="AD21" s="205"/>
      <c r="AE21" s="207"/>
    </row>
    <row r="22" spans="1:31" ht="15.75" customHeight="1">
      <c r="A22" s="204">
        <v>2</v>
      </c>
      <c r="B22" s="205" t="s">
        <v>99</v>
      </c>
      <c r="C22" s="205">
        <f>1000*'Currency Conversions'!$C$9</f>
        <v>0.13333333333333333</v>
      </c>
      <c r="D22" s="205" t="s">
        <v>99</v>
      </c>
      <c r="E22" s="205" t="s">
        <v>99</v>
      </c>
      <c r="F22" s="205" t="s">
        <v>99</v>
      </c>
      <c r="G22" s="205">
        <f>3*'Currency Conversions'!G30</f>
        <v>0.125</v>
      </c>
      <c r="H22" s="205" t="s">
        <v>99</v>
      </c>
      <c r="I22" s="205" t="s">
        <v>99</v>
      </c>
      <c r="J22" s="205">
        <f>1*'Currency Conversions'!$J$40</f>
        <v>0.24</v>
      </c>
      <c r="K22" s="205">
        <f>1*'Currency Conversions'!$K$40</f>
        <v>0.24</v>
      </c>
      <c r="L22" s="205" t="s">
        <v>99</v>
      </c>
      <c r="M22" s="205" t="s">
        <v>99</v>
      </c>
      <c r="N22" s="205" t="s">
        <v>99</v>
      </c>
      <c r="O22" s="205" t="s">
        <v>99</v>
      </c>
      <c r="P22" s="205">
        <f>1*'Currency Conversions'!$P$40</f>
        <v>0.18</v>
      </c>
      <c r="Q22" s="205" t="s">
        <v>99</v>
      </c>
      <c r="R22" s="205" t="s">
        <v>99</v>
      </c>
      <c r="S22" s="205" t="s">
        <v>99</v>
      </c>
      <c r="T22" s="205" t="s">
        <v>99</v>
      </c>
      <c r="U22" s="205" t="s">
        <v>99</v>
      </c>
      <c r="V22" s="205" t="s">
        <v>99</v>
      </c>
      <c r="W22" s="205" t="s">
        <v>99</v>
      </c>
      <c r="X22" s="205" t="s">
        <v>99</v>
      </c>
      <c r="Y22" s="205" t="s">
        <v>99</v>
      </c>
      <c r="Z22" s="205" t="s">
        <v>99</v>
      </c>
      <c r="AA22" s="206"/>
      <c r="AB22" s="206"/>
      <c r="AC22" s="205"/>
      <c r="AD22" s="205"/>
      <c r="AE22" s="207"/>
    </row>
    <row r="23" spans="1:31" ht="15.75" customHeight="1">
      <c r="A23" s="204">
        <v>3</v>
      </c>
      <c r="B23" s="205" t="s">
        <v>99</v>
      </c>
      <c r="C23" s="205">
        <f>1000*'Currency Conversions'!$C$9</f>
        <v>0.13333333333333333</v>
      </c>
      <c r="D23" s="205" t="s">
        <v>99</v>
      </c>
      <c r="E23" s="205" t="s">
        <v>99</v>
      </c>
      <c r="F23" s="205" t="s">
        <v>99</v>
      </c>
      <c r="G23" s="205">
        <f>20*'Currency Conversions'!G25</f>
        <v>0.1</v>
      </c>
      <c r="H23" s="205" t="s">
        <v>99</v>
      </c>
      <c r="I23" s="205" t="s">
        <v>99</v>
      </c>
      <c r="J23" s="205">
        <f>1*'Currency Conversions'!$J$40</f>
        <v>0.24</v>
      </c>
      <c r="K23" s="205">
        <f>1*'Currency Conversions'!$K$40</f>
        <v>0.24</v>
      </c>
      <c r="L23" s="205" t="s">
        <v>99</v>
      </c>
      <c r="M23" s="205" t="s">
        <v>99</v>
      </c>
      <c r="N23" s="205" t="s">
        <v>99</v>
      </c>
      <c r="O23" s="205" t="s">
        <v>99</v>
      </c>
      <c r="P23" s="205">
        <f>1*'Currency Conversions'!$P$40</f>
        <v>0.18</v>
      </c>
      <c r="Q23" s="205" t="s">
        <v>99</v>
      </c>
      <c r="R23" s="205" t="s">
        <v>99</v>
      </c>
      <c r="S23" s="205" t="s">
        <v>99</v>
      </c>
      <c r="T23" s="205" t="s">
        <v>99</v>
      </c>
      <c r="U23" s="205" t="s">
        <v>99</v>
      </c>
      <c r="V23" s="205" t="s">
        <v>99</v>
      </c>
      <c r="W23" s="205" t="s">
        <v>99</v>
      </c>
      <c r="X23" s="205" t="s">
        <v>99</v>
      </c>
      <c r="Y23" s="205" t="s">
        <v>99</v>
      </c>
      <c r="Z23" s="205" t="s">
        <v>99</v>
      </c>
      <c r="AA23" s="206"/>
      <c r="AB23" s="206"/>
      <c r="AC23" s="205"/>
      <c r="AD23" s="205"/>
      <c r="AE23" s="207"/>
    </row>
    <row r="24" spans="1:31" ht="15.75" customHeight="1">
      <c r="A24" s="204">
        <v>4</v>
      </c>
      <c r="B24" s="205" t="s">
        <v>99</v>
      </c>
      <c r="C24" s="205">
        <f>1000*'Currency Conversions'!$C$9</f>
        <v>0.13333333333333333</v>
      </c>
      <c r="D24" s="205" t="s">
        <v>99</v>
      </c>
      <c r="E24" s="205" t="s">
        <v>99</v>
      </c>
      <c r="F24" s="205" t="s">
        <v>99</v>
      </c>
      <c r="G24" s="205">
        <f>10*'Currency Conversions'!G25</f>
        <v>0.05</v>
      </c>
      <c r="H24" s="205" t="s">
        <v>99</v>
      </c>
      <c r="I24" s="205" t="s">
        <v>99</v>
      </c>
      <c r="J24" s="205">
        <f>1*'Currency Conversions'!$J$40</f>
        <v>0.24</v>
      </c>
      <c r="K24" s="205">
        <f>1*'Currency Conversions'!$K$40</f>
        <v>0.24</v>
      </c>
      <c r="L24" s="205" t="s">
        <v>99</v>
      </c>
      <c r="M24" s="205" t="s">
        <v>99</v>
      </c>
      <c r="N24" s="205" t="s">
        <v>99</v>
      </c>
      <c r="O24" s="205" t="s">
        <v>99</v>
      </c>
      <c r="P24" s="205">
        <f>1*'Currency Conversions'!$P$40</f>
        <v>0.18</v>
      </c>
      <c r="Q24" s="205" t="s">
        <v>99</v>
      </c>
      <c r="R24" s="205" t="s">
        <v>99</v>
      </c>
      <c r="S24" s="205" t="s">
        <v>99</v>
      </c>
      <c r="T24" s="205" t="s">
        <v>99</v>
      </c>
      <c r="U24" s="205" t="s">
        <v>99</v>
      </c>
      <c r="V24" s="205" t="s">
        <v>99</v>
      </c>
      <c r="W24" s="205" t="s">
        <v>99</v>
      </c>
      <c r="X24" s="205" t="s">
        <v>99</v>
      </c>
      <c r="Y24" s="205" t="s">
        <v>99</v>
      </c>
      <c r="Z24" s="205" t="s">
        <v>99</v>
      </c>
      <c r="AA24" s="206"/>
      <c r="AB24" s="206"/>
      <c r="AC24" s="205"/>
      <c r="AD24" s="205"/>
      <c r="AE24" s="207"/>
    </row>
    <row r="25" spans="1:31" ht="15.75" customHeight="1">
      <c r="A25" s="204">
        <v>5</v>
      </c>
      <c r="B25" s="205" t="s">
        <v>99</v>
      </c>
      <c r="C25" s="205">
        <f>1000*'Currency Conversions'!$C$9</f>
        <v>0.13333333333333333</v>
      </c>
      <c r="D25" s="205" t="s">
        <v>99</v>
      </c>
      <c r="E25" s="205" t="s">
        <v>99</v>
      </c>
      <c r="F25" s="205" t="s">
        <v>99</v>
      </c>
      <c r="G25" s="205">
        <f>10*'Currency Conversions'!G25</f>
        <v>0.05</v>
      </c>
      <c r="H25" s="205" t="s">
        <v>99</v>
      </c>
      <c r="I25" s="205" t="s">
        <v>99</v>
      </c>
      <c r="J25" s="205">
        <f>1*'Currency Conversions'!$J$40</f>
        <v>0.24</v>
      </c>
      <c r="K25" s="205">
        <f>1*'Currency Conversions'!$K$40</f>
        <v>0.24</v>
      </c>
      <c r="L25" s="205" t="s">
        <v>99</v>
      </c>
      <c r="M25" s="205" t="s">
        <v>99</v>
      </c>
      <c r="N25" s="205" t="s">
        <v>99</v>
      </c>
      <c r="O25" s="205" t="s">
        <v>99</v>
      </c>
      <c r="P25" s="205">
        <f>1*'Currency Conversions'!$P$40</f>
        <v>0.18</v>
      </c>
      <c r="Q25" s="205" t="s">
        <v>99</v>
      </c>
      <c r="R25" s="205" t="s">
        <v>99</v>
      </c>
      <c r="S25" s="205" t="s">
        <v>99</v>
      </c>
      <c r="T25" s="205" t="s">
        <v>99</v>
      </c>
      <c r="U25" s="205" t="s">
        <v>99</v>
      </c>
      <c r="V25" s="205" t="s">
        <v>99</v>
      </c>
      <c r="W25" s="205" t="s">
        <v>99</v>
      </c>
      <c r="X25" s="205" t="s">
        <v>99</v>
      </c>
      <c r="Y25" s="205" t="s">
        <v>99</v>
      </c>
      <c r="Z25" s="205" t="s">
        <v>99</v>
      </c>
      <c r="AA25" s="206"/>
      <c r="AB25" s="206"/>
      <c r="AC25" s="205"/>
      <c r="AD25" s="205"/>
      <c r="AE25" s="207"/>
    </row>
    <row r="26" spans="1:31" ht="15.75" customHeight="1">
      <c r="A26" s="209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0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2"/>
    </row>
    <row r="27" spans="1:31" ht="15.75" customHeight="1">
      <c r="A27" s="200" t="s">
        <v>167</v>
      </c>
      <c r="B27" s="200" t="s">
        <v>99</v>
      </c>
      <c r="C27" s="200" t="s">
        <v>168</v>
      </c>
      <c r="D27" s="200" t="s">
        <v>99</v>
      </c>
      <c r="E27" s="200" t="s">
        <v>99</v>
      </c>
      <c r="F27" s="200" t="s">
        <v>99</v>
      </c>
      <c r="G27" s="200" t="s">
        <v>99</v>
      </c>
      <c r="H27" s="200" t="s">
        <v>99</v>
      </c>
      <c r="I27" s="200" t="s">
        <v>99</v>
      </c>
      <c r="J27" s="200" t="s">
        <v>99</v>
      </c>
      <c r="K27" s="200" t="s">
        <v>99</v>
      </c>
      <c r="L27" s="200" t="s">
        <v>99</v>
      </c>
      <c r="M27" s="200" t="s">
        <v>99</v>
      </c>
      <c r="N27" s="200" t="s">
        <v>99</v>
      </c>
      <c r="O27" s="200" t="s">
        <v>99</v>
      </c>
      <c r="P27" s="200" t="s">
        <v>99</v>
      </c>
      <c r="Q27" s="200" t="s">
        <v>99</v>
      </c>
      <c r="R27" s="200" t="s">
        <v>99</v>
      </c>
      <c r="S27" s="200" t="s">
        <v>99</v>
      </c>
      <c r="T27" s="200" t="s">
        <v>99</v>
      </c>
      <c r="U27" s="200" t="s">
        <v>99</v>
      </c>
      <c r="V27" s="200" t="s">
        <v>99</v>
      </c>
      <c r="W27" s="200" t="s">
        <v>99</v>
      </c>
      <c r="X27" s="200" t="s">
        <v>99</v>
      </c>
      <c r="Y27" s="200" t="s">
        <v>99</v>
      </c>
      <c r="Z27" s="200" t="s">
        <v>99</v>
      </c>
      <c r="AA27" s="213"/>
      <c r="AB27" s="213"/>
      <c r="AC27" s="214"/>
      <c r="AD27" s="214"/>
      <c r="AE27" s="144"/>
    </row>
    <row r="28" spans="1:31" ht="15.75" customHeight="1">
      <c r="A28" s="204">
        <v>1</v>
      </c>
      <c r="B28" s="205" t="s">
        <v>99</v>
      </c>
      <c r="C28" s="205">
        <f>1000*'Currency Conversions'!$C$9</f>
        <v>0.13333333333333333</v>
      </c>
      <c r="D28" s="205" t="s">
        <v>99</v>
      </c>
      <c r="E28" s="205" t="s">
        <v>99</v>
      </c>
      <c r="F28" s="205" t="s">
        <v>99</v>
      </c>
      <c r="G28" s="205" t="s">
        <v>99</v>
      </c>
      <c r="H28" s="205" t="s">
        <v>99</v>
      </c>
      <c r="I28" s="205" t="s">
        <v>99</v>
      </c>
      <c r="J28" s="205" t="s">
        <v>99</v>
      </c>
      <c r="K28" s="205" t="s">
        <v>99</v>
      </c>
      <c r="L28" s="205" t="s">
        <v>99</v>
      </c>
      <c r="M28" s="205" t="s">
        <v>99</v>
      </c>
      <c r="N28" s="205" t="s">
        <v>99</v>
      </c>
      <c r="O28" s="205" t="s">
        <v>99</v>
      </c>
      <c r="P28" s="205" t="s">
        <v>99</v>
      </c>
      <c r="Q28" s="205" t="s">
        <v>99</v>
      </c>
      <c r="R28" s="205" t="s">
        <v>99</v>
      </c>
      <c r="S28" s="205" t="s">
        <v>99</v>
      </c>
      <c r="T28" s="205" t="s">
        <v>99</v>
      </c>
      <c r="U28" s="205" t="s">
        <v>99</v>
      </c>
      <c r="V28" s="205" t="s">
        <v>99</v>
      </c>
      <c r="W28" s="205" t="s">
        <v>99</v>
      </c>
      <c r="X28" s="205" t="s">
        <v>99</v>
      </c>
      <c r="Y28" s="205" t="s">
        <v>99</v>
      </c>
      <c r="Z28" s="205" t="s">
        <v>99</v>
      </c>
      <c r="AA28" s="206"/>
      <c r="AB28" s="206"/>
      <c r="AC28" s="205"/>
      <c r="AD28" s="205"/>
      <c r="AE28" s="207"/>
    </row>
    <row r="29" spans="1:31" ht="15.75" customHeight="1">
      <c r="A29" s="204">
        <v>2</v>
      </c>
      <c r="B29" s="205" t="s">
        <v>99</v>
      </c>
      <c r="C29" s="205">
        <f>1000*'Currency Conversions'!$C$9</f>
        <v>0.13333333333333333</v>
      </c>
      <c r="D29" s="205" t="s">
        <v>99</v>
      </c>
      <c r="E29" s="205" t="s">
        <v>99</v>
      </c>
      <c r="F29" s="205" t="s">
        <v>99</v>
      </c>
      <c r="G29" s="205" t="s">
        <v>99</v>
      </c>
      <c r="H29" s="205" t="s">
        <v>99</v>
      </c>
      <c r="I29" s="205" t="s">
        <v>99</v>
      </c>
      <c r="J29" s="205" t="s">
        <v>99</v>
      </c>
      <c r="K29" s="205" t="s">
        <v>99</v>
      </c>
      <c r="L29" s="205" t="s">
        <v>99</v>
      </c>
      <c r="M29" s="205" t="s">
        <v>99</v>
      </c>
      <c r="N29" s="205" t="s">
        <v>99</v>
      </c>
      <c r="O29" s="205" t="s">
        <v>99</v>
      </c>
      <c r="P29" s="205" t="s">
        <v>99</v>
      </c>
      <c r="Q29" s="205" t="s">
        <v>99</v>
      </c>
      <c r="R29" s="205" t="s">
        <v>99</v>
      </c>
      <c r="S29" s="205" t="s">
        <v>99</v>
      </c>
      <c r="T29" s="205" t="s">
        <v>99</v>
      </c>
      <c r="U29" s="205" t="s">
        <v>99</v>
      </c>
      <c r="V29" s="205" t="s">
        <v>99</v>
      </c>
      <c r="W29" s="205" t="s">
        <v>99</v>
      </c>
      <c r="X29" s="205" t="s">
        <v>99</v>
      </c>
      <c r="Y29" s="205" t="s">
        <v>99</v>
      </c>
      <c r="Z29" s="205" t="s">
        <v>99</v>
      </c>
      <c r="AA29" s="206"/>
      <c r="AB29" s="206"/>
      <c r="AC29" s="205"/>
      <c r="AD29" s="205"/>
      <c r="AE29" s="207"/>
    </row>
    <row r="30" spans="1:31" ht="15.75" customHeight="1">
      <c r="A30" s="204">
        <v>3</v>
      </c>
      <c r="B30" s="205" t="s">
        <v>99</v>
      </c>
      <c r="C30" s="205">
        <f>1000*'Currency Conversions'!$C$9</f>
        <v>0.13333333333333333</v>
      </c>
      <c r="D30" s="205" t="s">
        <v>99</v>
      </c>
      <c r="E30" s="205" t="s">
        <v>99</v>
      </c>
      <c r="F30" s="205" t="s">
        <v>99</v>
      </c>
      <c r="G30" s="205" t="s">
        <v>99</v>
      </c>
      <c r="H30" s="205" t="s">
        <v>99</v>
      </c>
      <c r="I30" s="205" t="s">
        <v>99</v>
      </c>
      <c r="J30" s="205" t="s">
        <v>99</v>
      </c>
      <c r="K30" s="205" t="s">
        <v>99</v>
      </c>
      <c r="L30" s="205" t="s">
        <v>99</v>
      </c>
      <c r="M30" s="205" t="s">
        <v>99</v>
      </c>
      <c r="N30" s="205" t="s">
        <v>99</v>
      </c>
      <c r="O30" s="205" t="s">
        <v>99</v>
      </c>
      <c r="P30" s="205" t="s">
        <v>99</v>
      </c>
      <c r="Q30" s="205" t="s">
        <v>99</v>
      </c>
      <c r="R30" s="205" t="s">
        <v>99</v>
      </c>
      <c r="S30" s="205" t="s">
        <v>99</v>
      </c>
      <c r="T30" s="205" t="s">
        <v>99</v>
      </c>
      <c r="U30" s="205" t="s">
        <v>99</v>
      </c>
      <c r="V30" s="205" t="s">
        <v>99</v>
      </c>
      <c r="W30" s="205" t="s">
        <v>99</v>
      </c>
      <c r="X30" s="205" t="s">
        <v>99</v>
      </c>
      <c r="Y30" s="205" t="s">
        <v>99</v>
      </c>
      <c r="Z30" s="205" t="s">
        <v>99</v>
      </c>
      <c r="AA30" s="206"/>
      <c r="AB30" s="206"/>
      <c r="AC30" s="205"/>
      <c r="AD30" s="205"/>
      <c r="AE30" s="207"/>
    </row>
    <row r="31" spans="1:31" ht="15.75" customHeight="1">
      <c r="A31" s="204">
        <v>4</v>
      </c>
      <c r="B31" s="205" t="s">
        <v>99</v>
      </c>
      <c r="C31" s="205">
        <f>1000*'Currency Conversions'!$C$9</f>
        <v>0.13333333333333333</v>
      </c>
      <c r="D31" s="205" t="s">
        <v>99</v>
      </c>
      <c r="E31" s="205" t="s">
        <v>99</v>
      </c>
      <c r="F31" s="205" t="s">
        <v>99</v>
      </c>
      <c r="G31" s="205" t="s">
        <v>99</v>
      </c>
      <c r="H31" s="205" t="s">
        <v>99</v>
      </c>
      <c r="I31" s="205" t="s">
        <v>99</v>
      </c>
      <c r="J31" s="205" t="s">
        <v>99</v>
      </c>
      <c r="K31" s="205" t="s">
        <v>99</v>
      </c>
      <c r="L31" s="205" t="s">
        <v>99</v>
      </c>
      <c r="M31" s="205" t="s">
        <v>99</v>
      </c>
      <c r="N31" s="205" t="s">
        <v>99</v>
      </c>
      <c r="O31" s="205" t="s">
        <v>99</v>
      </c>
      <c r="P31" s="205" t="s">
        <v>99</v>
      </c>
      <c r="Q31" s="205" t="s">
        <v>99</v>
      </c>
      <c r="R31" s="205" t="s">
        <v>99</v>
      </c>
      <c r="S31" s="205" t="s">
        <v>99</v>
      </c>
      <c r="T31" s="205" t="s">
        <v>99</v>
      </c>
      <c r="U31" s="205" t="s">
        <v>99</v>
      </c>
      <c r="V31" s="205" t="s">
        <v>99</v>
      </c>
      <c r="W31" s="205" t="s">
        <v>99</v>
      </c>
      <c r="X31" s="205" t="s">
        <v>99</v>
      </c>
      <c r="Y31" s="205" t="s">
        <v>99</v>
      </c>
      <c r="Z31" s="205" t="s">
        <v>99</v>
      </c>
      <c r="AA31" s="206"/>
      <c r="AB31" s="206"/>
      <c r="AC31" s="205"/>
      <c r="AD31" s="205"/>
      <c r="AE31" s="207"/>
    </row>
    <row r="32" spans="1:31" ht="15.75" customHeight="1">
      <c r="A32" s="204">
        <v>5</v>
      </c>
      <c r="B32" s="205" t="s">
        <v>99</v>
      </c>
      <c r="C32" s="205">
        <f>1000*'Currency Conversions'!$C$9</f>
        <v>0.13333333333333333</v>
      </c>
      <c r="D32" s="205" t="s">
        <v>99</v>
      </c>
      <c r="E32" s="205" t="s">
        <v>99</v>
      </c>
      <c r="F32" s="205" t="s">
        <v>99</v>
      </c>
      <c r="G32" s="205" t="s">
        <v>99</v>
      </c>
      <c r="H32" s="205" t="s">
        <v>99</v>
      </c>
      <c r="I32" s="205" t="s">
        <v>99</v>
      </c>
      <c r="J32" s="205" t="s">
        <v>99</v>
      </c>
      <c r="K32" s="205" t="s">
        <v>99</v>
      </c>
      <c r="L32" s="205" t="s">
        <v>99</v>
      </c>
      <c r="M32" s="205" t="s">
        <v>99</v>
      </c>
      <c r="N32" s="205" t="s">
        <v>99</v>
      </c>
      <c r="O32" s="205" t="s">
        <v>99</v>
      </c>
      <c r="P32" s="205" t="s">
        <v>99</v>
      </c>
      <c r="Q32" s="205" t="s">
        <v>99</v>
      </c>
      <c r="R32" s="205" t="s">
        <v>99</v>
      </c>
      <c r="S32" s="205" t="s">
        <v>99</v>
      </c>
      <c r="T32" s="205" t="s">
        <v>99</v>
      </c>
      <c r="U32" s="205" t="s">
        <v>99</v>
      </c>
      <c r="V32" s="205" t="s">
        <v>99</v>
      </c>
      <c r="W32" s="205" t="s">
        <v>99</v>
      </c>
      <c r="X32" s="205" t="s">
        <v>99</v>
      </c>
      <c r="Y32" s="205" t="s">
        <v>99</v>
      </c>
      <c r="Z32" s="205" t="s">
        <v>99</v>
      </c>
      <c r="AA32" s="206"/>
      <c r="AB32" s="206"/>
      <c r="AC32" s="205"/>
      <c r="AD32" s="205"/>
      <c r="AE32" s="207"/>
    </row>
    <row r="33" spans="1:31" ht="12.7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ht="12.7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ht="12.7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ht="12.7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ht="12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ht="12.7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ht="12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ht="12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ht="12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ht="12.7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ht="12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ht="12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ht="12.7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ht="12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  <row r="47" spans="1:31" ht="12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</row>
    <row r="48" spans="1:31" ht="12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</row>
    <row r="49" spans="1:31" ht="12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</row>
    <row r="50" spans="1:31" ht="12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</row>
    <row r="51" spans="1:31" ht="12.7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</row>
    <row r="52" spans="1:31" ht="12.7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</row>
    <row r="53" spans="1:31" ht="12.7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</row>
    <row r="54" spans="1:31" ht="12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</row>
    <row r="55" spans="1:31" ht="12.7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</row>
    <row r="56" spans="1:31" ht="12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</row>
    <row r="57" spans="1:31" ht="12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</row>
    <row r="58" spans="1:31" ht="12.7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</row>
    <row r="59" spans="1:31" ht="12.7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</row>
    <row r="60" spans="1:31" ht="12.7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</row>
    <row r="61" spans="1:31" ht="12.7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</row>
    <row r="62" spans="1:31" ht="12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</row>
    <row r="63" spans="1:31" ht="12.7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</row>
    <row r="64" spans="1:31" ht="12.7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</row>
    <row r="65" spans="1:31" ht="12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</row>
    <row r="66" spans="1:31" ht="12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</row>
    <row r="67" spans="1:31" ht="12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</row>
    <row r="68" spans="1:31" ht="12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</row>
    <row r="69" spans="1:31" ht="12.7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</row>
    <row r="70" spans="1:31" ht="12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</row>
    <row r="71" spans="1:31" ht="12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</row>
    <row r="72" spans="1:31" ht="12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</row>
    <row r="73" spans="1:31" ht="12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</row>
    <row r="74" spans="1:31" ht="12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</row>
    <row r="75" spans="1:31" ht="12.7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</row>
    <row r="76" spans="1:31" ht="12.7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</row>
    <row r="77" spans="1:31" ht="12.7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</row>
    <row r="78" spans="1:31" ht="12.7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</row>
    <row r="79" spans="1:31" ht="12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 spans="1:31" ht="12.7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</row>
    <row r="81" spans="1:31" ht="12.7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</row>
    <row r="82" spans="1:31" ht="12.7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</row>
    <row r="83" spans="1:31" ht="12.7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</row>
    <row r="84" spans="1:31" ht="12.7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</row>
    <row r="85" spans="1:31" ht="12.7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</row>
    <row r="86" spans="1:31" ht="12.7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</row>
    <row r="87" spans="1:31" ht="12.7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</row>
    <row r="88" spans="1:31" ht="12.7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</row>
    <row r="89" spans="1:31" ht="12.7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</row>
    <row r="90" spans="1:31" ht="12.7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</row>
    <row r="91" spans="1:31" ht="12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</row>
    <row r="92" spans="1:31" ht="12.7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</row>
    <row r="93" spans="1:31" ht="12.7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</row>
    <row r="94" spans="1:31" ht="12.7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</row>
    <row r="95" spans="1:31" ht="12.7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</row>
    <row r="96" spans="1:31" ht="12.7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</row>
    <row r="97" spans="1:31" ht="12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</row>
    <row r="98" spans="1:31" ht="12.7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</row>
    <row r="99" spans="1:31" ht="12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</row>
    <row r="100" spans="1:31" ht="12.7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</row>
    <row r="101" spans="1:31" ht="12.7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</row>
    <row r="102" spans="1:31" ht="12.75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</row>
    <row r="103" spans="1:31" ht="12.75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</row>
    <row r="104" spans="1:31" ht="12.7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</row>
    <row r="105" spans="1:31" ht="12.75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</row>
    <row r="106" spans="1:31" ht="12.75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</row>
    <row r="107" spans="1:31" ht="12.7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</row>
    <row r="108" spans="1:31" ht="12.7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</row>
    <row r="109" spans="1:31" ht="12.7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</row>
    <row r="110" spans="1:31" ht="12.7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</row>
    <row r="111" spans="1:31" ht="12.7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</row>
    <row r="112" spans="1:31" ht="12.7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</row>
    <row r="113" spans="1:31" ht="12.75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</row>
    <row r="114" spans="1:31" ht="12.7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</row>
    <row r="115" spans="1:31" ht="12.75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</row>
    <row r="116" spans="1:31" ht="12.7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</row>
    <row r="117" spans="1:31" ht="12.7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</row>
    <row r="118" spans="1:31" ht="12.7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</row>
    <row r="119" spans="1:31" ht="12.7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</row>
    <row r="120" spans="1:31" ht="12.7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</row>
    <row r="121" spans="1:31" ht="12.7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</row>
    <row r="122" spans="1:31" ht="12.7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</row>
    <row r="123" spans="1:31" ht="12.7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</row>
    <row r="124" spans="1:31" ht="12.7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</row>
    <row r="125" spans="1:31" ht="12.75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</row>
    <row r="126" spans="1:31" ht="12.75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</row>
    <row r="127" spans="1:31" ht="12.75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</row>
    <row r="128" spans="1:31" ht="12.7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</row>
    <row r="129" spans="1:31" ht="12.7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</row>
    <row r="130" spans="1:31" ht="12.75" customHeight="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</row>
    <row r="131" spans="1:31" ht="12.75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</row>
    <row r="132" spans="1:31" ht="12.75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</row>
    <row r="133" spans="1:31" ht="12.75" customHeight="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</row>
    <row r="134" spans="1:31" ht="12.75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</row>
    <row r="135" spans="1:31" ht="12.75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</row>
    <row r="136" spans="1:31" ht="12.75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</row>
    <row r="137" spans="1:31" ht="12.75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</row>
    <row r="138" spans="1:31" ht="12.75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</row>
    <row r="139" spans="1:31" ht="12.75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</row>
    <row r="140" spans="1:31" ht="12.75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</row>
    <row r="141" spans="1:31" ht="12.75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</row>
    <row r="142" spans="1:31" ht="12.75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</row>
    <row r="143" spans="1:31" ht="12.7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</row>
    <row r="144" spans="1:31" ht="12.75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</row>
    <row r="145" spans="1:31" ht="12.75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</row>
    <row r="146" spans="1:31" ht="12.75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</row>
    <row r="147" spans="1:31" ht="12.75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</row>
    <row r="148" spans="1:31" ht="12.75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</row>
    <row r="149" spans="1:31" ht="12.75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</row>
    <row r="150" spans="1:31" ht="12.75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</row>
    <row r="151" spans="1:31" ht="12.75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</row>
    <row r="152" spans="1:31" ht="12.75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</row>
    <row r="153" spans="1:31" ht="12.75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</row>
    <row r="154" spans="1:31" ht="12.75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</row>
    <row r="155" spans="1:31" ht="12.75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</row>
    <row r="156" spans="1:31" ht="12.75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</row>
    <row r="157" spans="1:31" ht="12.75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</row>
    <row r="158" spans="1:31" ht="12.75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</row>
    <row r="159" spans="1:31" ht="12.75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</row>
    <row r="160" spans="1:31" ht="12.75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</row>
    <row r="161" spans="1:31" ht="12.7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</row>
    <row r="162" spans="1:31" ht="12.75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</row>
    <row r="163" spans="1:31" ht="12.75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</row>
    <row r="164" spans="1:31" ht="12.75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</row>
    <row r="165" spans="1:31" ht="12.75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</row>
    <row r="166" spans="1:31" ht="12.75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</row>
    <row r="167" spans="1:31" ht="12.75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</row>
    <row r="168" spans="1:31" ht="12.7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</row>
    <row r="169" spans="1:31" ht="12.7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</row>
    <row r="170" spans="1:31" ht="12.75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</row>
    <row r="171" spans="1:31" ht="12.7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</row>
    <row r="172" spans="1:31" ht="12.7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</row>
    <row r="173" spans="1:31" ht="12.7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</row>
    <row r="174" spans="1:31" ht="12.7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</row>
    <row r="175" spans="1:31" ht="12.7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</row>
    <row r="176" spans="1:31" ht="12.7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</row>
    <row r="177" spans="1:31" ht="12.7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</row>
    <row r="178" spans="1:31" ht="12.7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</row>
    <row r="179" spans="1:31" ht="12.75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</row>
    <row r="180" spans="1:31" ht="12.7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</row>
    <row r="181" spans="1:31" ht="12.75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</row>
    <row r="182" spans="1:31" ht="12.75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</row>
    <row r="183" spans="1:31" ht="12.7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</row>
    <row r="184" spans="1:31" ht="12.7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</row>
    <row r="185" spans="1:31" ht="12.75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</row>
    <row r="186" spans="1:31" ht="12.75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</row>
    <row r="187" spans="1:31" ht="12.7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</row>
    <row r="188" spans="1:31" ht="12.75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</row>
    <row r="189" spans="1:31" ht="12.7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</row>
    <row r="190" spans="1:31" ht="12.75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</row>
    <row r="191" spans="1:31" ht="12.75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</row>
    <row r="192" spans="1:31" ht="12.75" customHeight="1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</row>
    <row r="193" spans="1:31" ht="12.75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</row>
    <row r="194" spans="1:31" ht="12.75" customHeight="1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</row>
    <row r="195" spans="1:31" ht="12.75" customHeight="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</row>
    <row r="196" spans="1:31" ht="12.75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</row>
    <row r="197" spans="1:31" ht="12.75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</row>
    <row r="198" spans="1:31" ht="12.7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</row>
    <row r="199" spans="1:31" ht="12.75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</row>
    <row r="200" spans="1:31" ht="12.75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</row>
    <row r="201" spans="1:31" ht="12.75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</row>
    <row r="202" spans="1:31" ht="12.7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</row>
    <row r="203" spans="1:31" ht="12.75" customHeight="1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</row>
    <row r="204" spans="1:31" ht="12.7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</row>
    <row r="205" spans="1:31" ht="12.75" customHeight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</row>
    <row r="206" spans="1:31" ht="12.75" customHeight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</row>
    <row r="207" spans="1:31" ht="12.75" customHeight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</row>
    <row r="208" spans="1:31" ht="12.75" customHeight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</row>
    <row r="209" spans="1:31" ht="12.75" customHeight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</row>
    <row r="210" spans="1:31" ht="12.75" customHeight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</row>
    <row r="211" spans="1:31" ht="12.7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</row>
    <row r="212" spans="1:31" ht="12.7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</row>
    <row r="213" spans="1:31" ht="12.75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</row>
    <row r="214" spans="1:31" ht="12.75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</row>
    <row r="215" spans="1:31" ht="12.7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</row>
    <row r="216" spans="1:31" ht="12.75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</row>
    <row r="217" spans="1:31" ht="12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</row>
    <row r="218" spans="1:31" ht="12.7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</row>
    <row r="219" spans="1:31" ht="12.7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</row>
    <row r="220" spans="1:31" ht="12.75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</row>
    <row r="221" spans="1:31" ht="12.75" customHeight="1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</row>
    <row r="222" spans="1:31" ht="12.75" customHeight="1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</row>
    <row r="223" spans="1:31" ht="12.75" customHeight="1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</row>
    <row r="224" spans="1:31" ht="12.75" customHeight="1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</row>
    <row r="225" spans="1:31" ht="12.75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</row>
    <row r="226" spans="1:31" ht="15.75" customHeight="1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</row>
    <row r="227" spans="1:31" ht="15.75" customHeight="1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</row>
    <row r="228" spans="1:31" ht="15.7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</row>
    <row r="229" spans="1:31" ht="15.7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</row>
    <row r="230" spans="1:31" ht="15.75" customHeight="1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</row>
    <row r="231" spans="1:31" ht="15.75" customHeight="1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</row>
    <row r="232" spans="1:31" ht="15.75" customHeight="1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</row>
    <row r="233" spans="1:31" ht="15.75" customHeight="1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</row>
    <row r="234" spans="1:31" ht="15.75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</row>
    <row r="235" spans="1:31" ht="15.75" customHeight="1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</row>
    <row r="236" spans="1:31" ht="15.75" customHeight="1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</row>
    <row r="237" spans="1:31" ht="15.75" customHeight="1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</row>
    <row r="238" spans="1:31" ht="15.75" customHeight="1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</row>
    <row r="239" spans="1:31" ht="15.75" customHeight="1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</row>
    <row r="240" spans="1:31" ht="15.75" customHeight="1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</row>
    <row r="241" spans="1:31" ht="15.75" customHeight="1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</row>
    <row r="242" spans="1:31" ht="15.75" customHeight="1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</row>
    <row r="243" spans="1:31" ht="15.75" customHeight="1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</row>
    <row r="244" spans="1:31" ht="15.75" customHeight="1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</row>
    <row r="245" spans="1:31" ht="15.75" customHeight="1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</row>
    <row r="246" spans="1:31" ht="15.75" customHeight="1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</row>
    <row r="247" spans="1:31" ht="15.75" customHeight="1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</row>
    <row r="248" spans="1:31" ht="15.75" customHeight="1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</row>
    <row r="249" spans="1:31" ht="15.75" customHeight="1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</row>
    <row r="250" spans="1:31" ht="15.75" customHeight="1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</row>
    <row r="251" spans="1:31" ht="15.75" customHeight="1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</row>
    <row r="252" spans="1:31" ht="15.75" customHeight="1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</row>
    <row r="253" spans="1:31" ht="15.75" customHeight="1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</row>
    <row r="254" spans="1:31" ht="15.75" customHeight="1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</row>
    <row r="255" spans="1:31" ht="15.75" customHeight="1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</row>
    <row r="256" spans="1:31" ht="15.75" customHeight="1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</row>
    <row r="257" spans="1:31" ht="15.75" customHeight="1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</row>
    <row r="258" spans="1:31" ht="15.75" customHeight="1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</row>
    <row r="259" spans="1:31" ht="15.75" customHeight="1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</row>
    <row r="260" spans="1:31" ht="15.75" customHeight="1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</row>
    <row r="261" spans="1:31" ht="15.75" customHeight="1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</row>
    <row r="262" spans="1:31" ht="15.75" customHeight="1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</row>
    <row r="263" spans="1:31" ht="15.75" customHeight="1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</row>
    <row r="264" spans="1:31" ht="15.75" customHeight="1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</row>
    <row r="265" spans="1:31" ht="15.75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</row>
    <row r="266" spans="1:31" ht="15.75" customHeight="1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</row>
    <row r="267" spans="1:31" ht="15.75" customHeight="1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</row>
    <row r="268" spans="1:31" ht="15.75" customHeight="1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</row>
    <row r="269" spans="1:31" ht="15.75" customHeight="1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</row>
    <row r="270" spans="1:31" ht="15.75" customHeight="1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</row>
    <row r="271" spans="1:31" ht="15.75" customHeight="1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</row>
    <row r="272" spans="1:31" ht="15.75" customHeight="1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</row>
    <row r="273" spans="1:31" ht="15.75" customHeight="1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</row>
    <row r="274" spans="1:31" ht="15.75" customHeight="1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</row>
    <row r="275" spans="1:31" ht="15.75" customHeight="1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</row>
    <row r="276" spans="1:31" ht="15.75" customHeight="1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</row>
    <row r="277" spans="1:31" ht="15.75" customHeight="1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</row>
    <row r="278" spans="1:31" ht="15.75" customHeight="1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</row>
    <row r="279" spans="1:31" ht="15.75" customHeight="1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</row>
    <row r="280" spans="1:31" ht="15.7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</row>
    <row r="281" spans="1:31" ht="15.7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</row>
    <row r="282" spans="1:31" ht="15.7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</row>
    <row r="283" spans="1:31" ht="15.7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</row>
    <row r="284" spans="1:31" ht="15.75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</row>
    <row r="285" spans="1:31" ht="15.7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</row>
    <row r="286" spans="1:31" ht="15.7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</row>
    <row r="287" spans="1:31" ht="15.7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</row>
    <row r="288" spans="1:31" ht="15.75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</row>
    <row r="289" spans="1:31" ht="15.75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</row>
    <row r="290" spans="1:31" ht="15.75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</row>
    <row r="291" spans="1:31" ht="15.75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</row>
    <row r="292" spans="1:31" ht="15.75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</row>
    <row r="293" spans="1:31" ht="15.75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</row>
    <row r="294" spans="1:31" ht="15.75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</row>
    <row r="295" spans="1:31" ht="15.75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</row>
    <row r="296" spans="1:31" ht="15.75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</row>
    <row r="297" spans="1:31" ht="15.75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</row>
    <row r="298" spans="1:31" ht="15.75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</row>
    <row r="299" spans="1:31" ht="15.75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</row>
    <row r="300" spans="1:31" ht="15.75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</row>
    <row r="301" spans="1:31" ht="15.75" customHeight="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</row>
    <row r="302" spans="1:31" ht="15.75" customHeight="1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</row>
    <row r="303" spans="1:31" ht="15.75" customHeight="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</row>
    <row r="304" spans="1:31" ht="15.75" customHeight="1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</row>
    <row r="305" spans="1:31" ht="15.75" customHeight="1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</row>
    <row r="306" spans="1:31" ht="15.75" customHeight="1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</row>
    <row r="307" spans="1:31" ht="15.75" customHeight="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</row>
    <row r="308" spans="1:31" ht="15.75" customHeight="1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</row>
    <row r="309" spans="1:31" ht="15.75" customHeight="1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</row>
    <row r="310" spans="1:31" ht="15.75" customHeight="1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</row>
    <row r="311" spans="1:31" ht="15.75" customHeight="1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</row>
    <row r="312" spans="1:31" ht="15.75" customHeight="1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</row>
    <row r="313" spans="1:31" ht="15.75" customHeight="1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</row>
    <row r="314" spans="1:31" ht="15.75" customHeight="1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</row>
    <row r="315" spans="1:31" ht="15.75" customHeight="1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</row>
    <row r="316" spans="1:31" ht="15.75" customHeight="1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</row>
    <row r="317" spans="1:31" ht="15.75" customHeight="1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</row>
    <row r="318" spans="1:31" ht="15.75" customHeight="1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</row>
    <row r="319" spans="1:31" ht="15.75" customHeight="1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</row>
    <row r="320" spans="1:31" ht="15.75" customHeight="1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</row>
    <row r="321" spans="1:31" ht="15.75" customHeight="1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</row>
    <row r="322" spans="1:31" ht="15.75" customHeight="1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</row>
    <row r="323" spans="1:31" ht="15.75" customHeight="1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</row>
    <row r="324" spans="1:31" ht="15.75" customHeight="1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</row>
    <row r="325" spans="1:31" ht="15.75" customHeight="1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</row>
    <row r="326" spans="1:31" ht="15.75" customHeight="1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</row>
    <row r="327" spans="1:31" ht="15.75" customHeight="1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</row>
    <row r="328" spans="1:31" ht="15.75" customHeight="1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</row>
    <row r="329" spans="1:31" ht="15.75" customHeight="1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</row>
    <row r="330" spans="1:31" ht="15.75" customHeight="1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</row>
    <row r="331" spans="1:31" ht="15.75" customHeight="1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</row>
    <row r="332" spans="1:31" ht="15.75" customHeight="1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</row>
    <row r="333" spans="1:31" ht="15.75" customHeight="1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</row>
    <row r="334" spans="1:31" ht="15.75" customHeight="1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</row>
    <row r="335" spans="1:31" ht="15.75" customHeight="1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</row>
    <row r="336" spans="1:31" ht="15.75" customHeight="1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</row>
    <row r="337" spans="1:31" ht="15.75" customHeight="1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</row>
    <row r="338" spans="1:31" ht="15.75" customHeight="1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</row>
    <row r="339" spans="1:31" ht="15.75" customHeight="1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</row>
    <row r="340" spans="1:31" ht="15.75" customHeight="1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</row>
    <row r="341" spans="1:31" ht="15.75" customHeight="1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</row>
    <row r="342" spans="1:31" ht="15.75" customHeight="1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</row>
    <row r="343" spans="1:31" ht="15.75" customHeight="1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</row>
    <row r="344" spans="1:31" ht="15.75" customHeight="1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</row>
    <row r="345" spans="1:31" ht="15.75" customHeight="1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</row>
    <row r="346" spans="1:31" ht="15.75" customHeight="1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</row>
    <row r="347" spans="1:31" ht="15.75" customHeight="1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</row>
    <row r="348" spans="1:31" ht="15.75" customHeight="1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</row>
    <row r="349" spans="1:31" ht="15.75" customHeight="1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</row>
    <row r="350" spans="1:31" ht="15.75" customHeight="1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</row>
    <row r="351" spans="1:31" ht="15.75" customHeight="1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</row>
    <row r="352" spans="1:31" ht="15.75" customHeight="1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</row>
    <row r="353" spans="1:31" ht="15.75" customHeight="1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</row>
    <row r="354" spans="1:31" ht="15.75" customHeight="1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</row>
    <row r="355" spans="1:31" ht="15.75" customHeight="1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</row>
    <row r="356" spans="1:31" ht="15.75" customHeight="1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</row>
    <row r="357" spans="1:31" ht="15.75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</row>
    <row r="358" spans="1:31" ht="15.75" customHeight="1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</row>
    <row r="359" spans="1:31" ht="15.75" customHeight="1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</row>
    <row r="360" spans="1:31" ht="15.75" customHeight="1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</row>
    <row r="361" spans="1:31" ht="15.75" customHeight="1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</row>
    <row r="362" spans="1:31" ht="15.75" customHeight="1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</row>
    <row r="363" spans="1:31" ht="15.75" customHeight="1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</row>
    <row r="364" spans="1:31" ht="15.75" customHeight="1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</row>
    <row r="365" spans="1:31" ht="15.75" customHeight="1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</row>
    <row r="366" spans="1:31" ht="15.75" customHeight="1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</row>
    <row r="367" spans="1:31" ht="15.75" customHeight="1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</row>
    <row r="368" spans="1:31" ht="15.75" customHeight="1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</row>
    <row r="369" spans="1:31" ht="15.75" customHeight="1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</row>
    <row r="370" spans="1:31" ht="15.75" customHeight="1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</row>
    <row r="371" spans="1:31" ht="15.75" customHeight="1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</row>
    <row r="372" spans="1:31" ht="15.75" customHeight="1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</row>
    <row r="373" spans="1:31" ht="15.75" customHeight="1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</row>
    <row r="374" spans="1:31" ht="15.75" customHeight="1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</row>
    <row r="375" spans="1:31" ht="15.75" customHeight="1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</row>
    <row r="376" spans="1:31" ht="15.75" customHeight="1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</row>
    <row r="377" spans="1:31" ht="15.75" customHeight="1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</row>
    <row r="378" spans="1:31" ht="15.75" customHeight="1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</row>
    <row r="379" spans="1:31" ht="15.75" customHeight="1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</row>
    <row r="380" spans="1:31" ht="15.75" customHeight="1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</row>
    <row r="381" spans="1:31" ht="15.75" customHeight="1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</row>
    <row r="382" spans="1:31" ht="15.75" customHeight="1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</row>
    <row r="383" spans="1:31" ht="15.75" customHeight="1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</row>
    <row r="384" spans="1:31" ht="15.75" customHeight="1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</row>
    <row r="385" spans="1:31" ht="15.75" customHeight="1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</row>
    <row r="386" spans="1:31" ht="15.75" customHeight="1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</row>
    <row r="387" spans="1:31" ht="15.75" customHeight="1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</row>
    <row r="388" spans="1:31" ht="15.75" customHeight="1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</row>
    <row r="389" spans="1:31" ht="15.75" customHeight="1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</row>
    <row r="390" spans="1:31" ht="15.75" customHeight="1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</row>
    <row r="391" spans="1:31" ht="15.75" customHeight="1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</row>
    <row r="392" spans="1:31" ht="15.75" customHeight="1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</row>
    <row r="393" spans="1:31" ht="15.75" customHeight="1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</row>
    <row r="394" spans="1:31" ht="15.75" customHeight="1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</row>
    <row r="395" spans="1:31" ht="15.75" customHeight="1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</row>
    <row r="396" spans="1:31" ht="15.75" customHeight="1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</row>
    <row r="397" spans="1:31" ht="15.75" customHeight="1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</row>
    <row r="398" spans="1:31" ht="15.75" customHeight="1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</row>
    <row r="399" spans="1:31" ht="15.75" customHeight="1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</row>
    <row r="400" spans="1:31" ht="15.75" customHeight="1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</row>
    <row r="401" spans="1:31" ht="15.75" customHeight="1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</row>
    <row r="402" spans="1:31" ht="15.75" customHeight="1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</row>
    <row r="403" spans="1:31" ht="15.75" customHeight="1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</row>
    <row r="404" spans="1:31" ht="15.75" customHeight="1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</row>
    <row r="405" spans="1:31" ht="15.75" customHeight="1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</row>
    <row r="406" spans="1:31" ht="15.75" customHeight="1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</row>
    <row r="407" spans="1:31" ht="15.75" customHeight="1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</row>
    <row r="408" spans="1:31" ht="15.75" customHeight="1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</row>
    <row r="409" spans="1:31" ht="15.75" customHeight="1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</row>
    <row r="410" spans="1:31" ht="15.75" customHeight="1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</row>
    <row r="411" spans="1:31" ht="15.75" customHeight="1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</row>
    <row r="412" spans="1:31" ht="15.75" customHeight="1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</row>
    <row r="413" spans="1:31" ht="15.75" customHeight="1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</row>
    <row r="414" spans="1:31" ht="15.75" customHeight="1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</row>
    <row r="415" spans="1:31" ht="15.75" customHeight="1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</row>
    <row r="416" spans="1:31" ht="15.75" customHeight="1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</row>
    <row r="417" spans="1:31" ht="15.75" customHeight="1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</row>
    <row r="418" spans="1:31" ht="15.75" customHeight="1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</row>
    <row r="419" spans="1:31" ht="15.75" customHeight="1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</row>
    <row r="420" spans="1:31" ht="15.75" customHeight="1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</row>
    <row r="421" spans="1:31" ht="15.75" customHeight="1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</row>
    <row r="422" spans="1:31" ht="15.75" customHeight="1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</row>
    <row r="423" spans="1:31" ht="15.75" customHeight="1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</row>
    <row r="424" spans="1:31" ht="15.75" customHeight="1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</row>
    <row r="425" spans="1:31" ht="15.75" customHeight="1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</row>
    <row r="426" spans="1:31" ht="15.75" customHeight="1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</row>
    <row r="427" spans="1:31" ht="15.75" customHeight="1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</row>
    <row r="428" spans="1:31" ht="15.75" customHeight="1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</row>
    <row r="429" spans="1:31" ht="15.75" customHeight="1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</row>
    <row r="430" spans="1:31" ht="15.75" customHeight="1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</row>
    <row r="431" spans="1:31" ht="15.75" customHeight="1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</row>
    <row r="432" spans="1:31" ht="15.75" customHeight="1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</row>
    <row r="433" spans="1:31" ht="15.75" customHeight="1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</row>
    <row r="434" spans="1:31" ht="15.75" customHeight="1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</row>
    <row r="435" spans="1:31" ht="15.75" customHeight="1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</row>
    <row r="436" spans="1:31" ht="15.75" customHeight="1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</row>
    <row r="437" spans="1:31" ht="15.75" customHeight="1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</row>
    <row r="438" spans="1:31" ht="15.75" customHeight="1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</row>
    <row r="439" spans="1:31" ht="15.75" customHeight="1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</row>
    <row r="440" spans="1:31" ht="15.75" customHeight="1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</row>
    <row r="441" spans="1:31" ht="15.75" customHeight="1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</row>
    <row r="442" spans="1:31" ht="15.75" customHeight="1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</row>
    <row r="443" spans="1:31" ht="15.75" customHeight="1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</row>
    <row r="444" spans="1:31" ht="15.75" customHeight="1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</row>
    <row r="445" spans="1:31" ht="15.75" customHeight="1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</row>
    <row r="446" spans="1:31" ht="15.75" customHeight="1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</row>
    <row r="447" spans="1:31" ht="15.75" customHeight="1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</row>
    <row r="448" spans="1:31" ht="15.75" customHeight="1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</row>
    <row r="449" spans="1:31" ht="15.75" customHeight="1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</row>
    <row r="450" spans="1:31" ht="15.75" customHeight="1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</row>
    <row r="451" spans="1:31" ht="15.75" customHeight="1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</row>
    <row r="452" spans="1:31" ht="15.75" customHeight="1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</row>
    <row r="453" spans="1:31" ht="15.75" customHeight="1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</row>
    <row r="454" spans="1:31" ht="15.75" customHeight="1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</row>
    <row r="455" spans="1:31" ht="15.75" customHeight="1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</row>
    <row r="456" spans="1:31" ht="15.75" customHeight="1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</row>
    <row r="457" spans="1:31" ht="15.75" customHeight="1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</row>
    <row r="458" spans="1:31" ht="15.75" customHeight="1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</row>
    <row r="459" spans="1:31" ht="15.75" customHeight="1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</row>
    <row r="460" spans="1:31" ht="15.75" customHeight="1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</row>
    <row r="461" spans="1:31" ht="15.75" customHeight="1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</row>
    <row r="462" spans="1:31" ht="15.75" customHeight="1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</row>
    <row r="463" spans="1:31" ht="15.75" customHeight="1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</row>
    <row r="464" spans="1:31" ht="15.75" customHeight="1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</row>
    <row r="465" spans="1:31" ht="15.75" customHeight="1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</row>
    <row r="466" spans="1:31" ht="15.75" customHeight="1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</row>
    <row r="467" spans="1:31" ht="15.75" customHeight="1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</row>
    <row r="468" spans="1:31" ht="15.75" customHeight="1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</row>
    <row r="469" spans="1:31" ht="15.75" customHeight="1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</row>
    <row r="470" spans="1:31" ht="15.75" customHeight="1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</row>
    <row r="471" spans="1:31" ht="15.75" customHeight="1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</row>
    <row r="472" spans="1:31" ht="15.75" customHeight="1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</row>
    <row r="473" spans="1:31" ht="15.75" customHeight="1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</row>
    <row r="474" spans="1:31" ht="15.75" customHeight="1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</row>
    <row r="475" spans="1:31" ht="15.75" customHeight="1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</row>
    <row r="476" spans="1:31" ht="15.75" customHeight="1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</row>
    <row r="477" spans="1:31" ht="15.75" customHeight="1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</row>
    <row r="478" spans="1:31" ht="15.75" customHeight="1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</row>
    <row r="479" spans="1:31" ht="15.75" customHeight="1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</row>
    <row r="480" spans="1:31" ht="15.75" customHeight="1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</row>
    <row r="481" spans="1:31" ht="15.75" customHeight="1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</row>
    <row r="482" spans="1:31" ht="15.75" customHeight="1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</row>
    <row r="483" spans="1:31" ht="15.75" customHeight="1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</row>
    <row r="484" spans="1:31" ht="15.75" customHeight="1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</row>
    <row r="485" spans="1:31" ht="15.75" customHeight="1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</row>
    <row r="486" spans="1:31" ht="15.75" customHeight="1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</row>
    <row r="487" spans="1:31" ht="15.75" customHeight="1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</row>
    <row r="488" spans="1:31" ht="15.75" customHeight="1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</row>
    <row r="489" spans="1:31" ht="15.75" customHeight="1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</row>
    <row r="490" spans="1:31" ht="15.75" customHeight="1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</row>
    <row r="491" spans="1:31" ht="15.75" customHeight="1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</row>
    <row r="492" spans="1:31" ht="15.75" customHeight="1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</row>
    <row r="493" spans="1:31" ht="15.75" customHeight="1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</row>
    <row r="494" spans="1:31" ht="15.75" customHeight="1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</row>
    <row r="495" spans="1:31" ht="15.75" customHeight="1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</row>
    <row r="496" spans="1:31" ht="15.75" customHeight="1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</row>
    <row r="497" spans="1:31" ht="15.75" customHeight="1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</row>
    <row r="498" spans="1:31" ht="15.75" customHeight="1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</row>
    <row r="499" spans="1:31" ht="15.75" customHeight="1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</row>
    <row r="500" spans="1:31" ht="15.75" customHeight="1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</row>
    <row r="501" spans="1:31" ht="15.75" customHeight="1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</row>
    <row r="502" spans="1:31" ht="15.75" customHeight="1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</row>
    <row r="503" spans="1:31" ht="15.75" customHeight="1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</row>
    <row r="504" spans="1:31" ht="15.75" customHeight="1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</row>
    <row r="505" spans="1:31" ht="15.75" customHeight="1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</row>
    <row r="506" spans="1:31" ht="15.75" customHeight="1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</row>
    <row r="507" spans="1:31" ht="15.75" customHeight="1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</row>
    <row r="508" spans="1:31" ht="15.75" customHeight="1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</row>
    <row r="509" spans="1:31" ht="15.75" customHeight="1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</row>
    <row r="510" spans="1:31" ht="15.75" customHeight="1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</row>
    <row r="511" spans="1:31" ht="15.75" customHeight="1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</row>
    <row r="512" spans="1:31" ht="15.75" customHeight="1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</row>
    <row r="513" spans="1:31" ht="15.75" customHeight="1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</row>
    <row r="514" spans="1:31" ht="15.75" customHeight="1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</row>
    <row r="515" spans="1:31" ht="15.7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</row>
    <row r="516" spans="1:31" ht="15.75" customHeight="1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</row>
    <row r="517" spans="1:31" ht="15.75" customHeight="1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</row>
    <row r="518" spans="1:31" ht="15.75" customHeight="1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</row>
    <row r="519" spans="1:31" ht="15.75" customHeight="1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</row>
    <row r="520" spans="1:31" ht="15.75" customHeight="1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</row>
    <row r="521" spans="1:31" ht="15.75" customHeight="1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</row>
    <row r="522" spans="1:31" ht="15.75" customHeight="1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</row>
    <row r="523" spans="1:31" ht="15.75" customHeight="1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</row>
    <row r="524" spans="1:31" ht="15.75" customHeight="1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</row>
    <row r="525" spans="1:31" ht="15.75" customHeight="1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</row>
    <row r="526" spans="1:31" ht="15.75" customHeight="1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</row>
    <row r="527" spans="1:31" ht="15.75" customHeight="1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</row>
    <row r="528" spans="1:31" ht="15.75" customHeight="1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</row>
    <row r="529" spans="1:31" ht="15.75" customHeight="1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</row>
    <row r="530" spans="1:31" ht="15.75" customHeight="1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</row>
    <row r="531" spans="1:31" ht="15.75" customHeight="1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</row>
    <row r="532" spans="1:31" ht="15.75" customHeight="1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</row>
    <row r="533" spans="1:31" ht="15.75" customHeight="1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</row>
    <row r="534" spans="1:31" ht="15.75" customHeight="1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</row>
    <row r="535" spans="1:31" ht="15.75" customHeight="1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</row>
    <row r="536" spans="1:31" ht="15.75" customHeight="1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</row>
    <row r="537" spans="1:31" ht="15.75" customHeight="1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</row>
    <row r="538" spans="1:31" ht="15.75" customHeight="1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</row>
    <row r="539" spans="1:31" ht="15.75" customHeight="1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</row>
    <row r="540" spans="1:31" ht="15.75" customHeight="1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</row>
    <row r="541" spans="1:31" ht="15.75" customHeight="1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</row>
    <row r="542" spans="1:31" ht="15.75" customHeight="1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</row>
    <row r="543" spans="1:31" ht="15.75" customHeight="1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</row>
    <row r="544" spans="1:31" ht="15.75" customHeight="1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</row>
    <row r="545" spans="1:31" ht="15.75" customHeight="1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</row>
    <row r="546" spans="1:31" ht="15.75" customHeight="1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</row>
    <row r="547" spans="1:31" ht="15.75" customHeight="1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</row>
    <row r="548" spans="1:31" ht="15.75" customHeight="1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</row>
    <row r="549" spans="1:31" ht="15.75" customHeight="1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</row>
    <row r="550" spans="1:31" ht="15.75" customHeight="1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</row>
    <row r="551" spans="1:31" ht="15.75" customHeight="1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</row>
    <row r="552" spans="1:31" ht="15.75" customHeight="1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</row>
    <row r="553" spans="1:31" ht="15.75" customHeight="1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</row>
    <row r="554" spans="1:31" ht="15.75" customHeight="1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</row>
    <row r="555" spans="1:31" ht="15.75" customHeight="1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</row>
    <row r="556" spans="1:31" ht="15.75" customHeight="1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</row>
    <row r="557" spans="1:31" ht="15.75" customHeight="1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</row>
    <row r="558" spans="1:31" ht="15.75" customHeight="1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</row>
    <row r="559" spans="1:31" ht="15.75" customHeight="1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</row>
    <row r="560" spans="1:31" ht="15.75" customHeight="1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</row>
    <row r="561" spans="1:31" ht="15.75" customHeight="1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</row>
    <row r="562" spans="1:31" ht="15.75" customHeight="1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</row>
    <row r="563" spans="1:31" ht="15.75" customHeight="1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</row>
    <row r="564" spans="1:31" ht="15.75" customHeight="1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</row>
    <row r="565" spans="1:31" ht="15.75" customHeight="1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</row>
    <row r="566" spans="1:31" ht="15.75" customHeight="1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</row>
    <row r="567" spans="1:31" ht="15.75" customHeight="1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</row>
    <row r="568" spans="1:31" ht="15.75" customHeight="1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</row>
    <row r="569" spans="1:31" ht="15.75" customHeight="1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</row>
    <row r="570" spans="1:31" ht="15.75" customHeight="1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</row>
    <row r="571" spans="1:31" ht="15.75" customHeight="1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</row>
    <row r="572" spans="1:31" ht="15.75" customHeight="1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</row>
    <row r="573" spans="1:31" ht="15.75" customHeight="1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</row>
    <row r="574" spans="1:31" ht="15.75" customHeight="1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</row>
    <row r="575" spans="1:31" ht="15.75" customHeight="1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</row>
    <row r="576" spans="1:31" ht="15.75" customHeight="1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</row>
    <row r="577" spans="1:31" ht="15.75" customHeight="1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</row>
    <row r="578" spans="1:31" ht="15.75" customHeight="1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</row>
    <row r="579" spans="1:31" ht="15.75" customHeight="1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</row>
    <row r="580" spans="1:31" ht="15.75" customHeight="1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</row>
    <row r="581" spans="1:31" ht="15.75" customHeight="1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</row>
    <row r="582" spans="1:31" ht="15.75" customHeight="1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</row>
    <row r="583" spans="1:31" ht="15.75" customHeight="1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</row>
    <row r="584" spans="1:31" ht="15.75" customHeight="1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</row>
    <row r="585" spans="1:31" ht="15.75" customHeight="1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</row>
    <row r="586" spans="1:31" ht="15.75" customHeight="1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</row>
    <row r="587" spans="1:31" ht="15.75" customHeight="1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</row>
    <row r="588" spans="1:31" ht="15.75" customHeight="1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</row>
    <row r="589" spans="1:31" ht="15.75" customHeight="1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</row>
    <row r="590" spans="1:31" ht="15.75" customHeight="1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</row>
    <row r="591" spans="1:31" ht="15.75" customHeight="1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</row>
    <row r="592" spans="1:31" ht="15.75" customHeight="1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</row>
    <row r="593" spans="1:31" ht="15.75" customHeight="1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</row>
    <row r="594" spans="1:31" ht="15.75" customHeight="1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</row>
    <row r="595" spans="1:31" ht="15.75" customHeight="1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</row>
    <row r="596" spans="1:31" ht="15.75" customHeight="1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</row>
    <row r="597" spans="1:31" ht="15.75" customHeight="1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</row>
    <row r="598" spans="1:31" ht="15.75" customHeight="1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</row>
    <row r="599" spans="1:31" ht="15.75" customHeight="1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</row>
    <row r="600" spans="1:31" ht="15.75" customHeight="1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</row>
    <row r="601" spans="1:31" ht="15.75" customHeight="1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</row>
    <row r="602" spans="1:31" ht="15.75" customHeight="1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</row>
    <row r="603" spans="1:31" ht="15.75" customHeight="1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</row>
    <row r="604" spans="1:31" ht="15.75" customHeight="1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</row>
    <row r="605" spans="1:31" ht="15.75" customHeight="1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</row>
    <row r="606" spans="1:31" ht="15.75" customHeight="1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</row>
    <row r="607" spans="1:31" ht="15.75" customHeight="1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</row>
    <row r="608" spans="1:31" ht="15.75" customHeight="1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</row>
    <row r="609" spans="1:31" ht="15.75" customHeight="1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</row>
    <row r="610" spans="1:31" ht="15.75" customHeight="1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</row>
    <row r="611" spans="1:31" ht="15.75" customHeight="1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</row>
    <row r="612" spans="1:31" ht="15.75" customHeight="1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</row>
    <row r="613" spans="1:31" ht="15.75" customHeight="1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</row>
    <row r="614" spans="1:31" ht="15.75" customHeight="1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</row>
    <row r="615" spans="1:31" ht="15.75" customHeight="1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</row>
    <row r="616" spans="1:31" ht="15.75" customHeight="1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</row>
    <row r="617" spans="1:31" ht="15.75" customHeight="1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</row>
    <row r="618" spans="1:31" ht="15.75" customHeight="1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</row>
    <row r="619" spans="1:31" ht="15.75" customHeight="1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</row>
    <row r="620" spans="1:31" ht="15.75" customHeight="1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</row>
    <row r="621" spans="1:31" ht="15.75" customHeight="1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</row>
    <row r="622" spans="1:31" ht="15.75" customHeight="1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</row>
    <row r="623" spans="1:31" ht="15.75" customHeight="1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</row>
    <row r="624" spans="1:31" ht="15.75" customHeight="1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</row>
    <row r="625" spans="1:31" ht="15.75" customHeight="1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</row>
    <row r="626" spans="1:31" ht="15.75" customHeight="1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</row>
    <row r="627" spans="1:31" ht="15.75" customHeight="1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</row>
    <row r="628" spans="1:31" ht="15.75" customHeight="1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</row>
    <row r="629" spans="1:31" ht="15.75" customHeight="1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</row>
    <row r="630" spans="1:31" ht="15.75" customHeight="1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</row>
    <row r="631" spans="1:31" ht="15.75" customHeight="1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</row>
    <row r="632" spans="1:31" ht="15.75" customHeight="1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</row>
    <row r="633" spans="1:31" ht="15.75" customHeight="1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</row>
    <row r="634" spans="1:31" ht="15.75" customHeight="1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</row>
    <row r="635" spans="1:31" ht="15.75" customHeight="1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</row>
    <row r="636" spans="1:31" ht="15.75" customHeight="1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</row>
    <row r="637" spans="1:31" ht="15.75" customHeight="1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</row>
    <row r="638" spans="1:31" ht="15.75" customHeight="1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</row>
    <row r="639" spans="1:31" ht="15.75" customHeight="1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</row>
    <row r="640" spans="1:31" ht="15.75" customHeight="1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</row>
    <row r="641" spans="1:31" ht="15.75" customHeight="1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</row>
    <row r="642" spans="1:31" ht="15.75" customHeight="1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</row>
    <row r="643" spans="1:31" ht="15.75" customHeight="1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</row>
    <row r="644" spans="1:31" ht="15.75" customHeight="1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</row>
    <row r="645" spans="1:31" ht="15.75" customHeight="1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</row>
    <row r="646" spans="1:31" ht="15.75" customHeight="1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</row>
    <row r="647" spans="1:31" ht="15.75" customHeight="1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</row>
    <row r="648" spans="1:31" ht="15.75" customHeight="1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</row>
    <row r="649" spans="1:31" ht="15.75" customHeight="1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</row>
    <row r="650" spans="1:31" ht="15.75" customHeight="1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</row>
    <row r="651" spans="1:31" ht="15.75" customHeight="1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</row>
    <row r="652" spans="1:31" ht="15.75" customHeight="1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</row>
    <row r="653" spans="1:31" ht="15.75" customHeight="1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</row>
    <row r="654" spans="1:31" ht="15.75" customHeight="1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</row>
    <row r="655" spans="1:31" ht="15.75" customHeight="1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</row>
    <row r="656" spans="1:31" ht="15.75" customHeight="1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</row>
    <row r="657" spans="1:31" ht="15.75" customHeight="1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</row>
    <row r="658" spans="1:31" ht="15.75" customHeight="1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</row>
    <row r="659" spans="1:31" ht="15.75" customHeight="1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</row>
    <row r="660" spans="1:31" ht="15.75" customHeight="1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</row>
    <row r="661" spans="1:31" ht="15.75" customHeight="1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</row>
    <row r="662" spans="1:31" ht="15.75" customHeight="1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</row>
    <row r="663" spans="1:31" ht="15.75" customHeight="1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</row>
    <row r="664" spans="1:31" ht="15.75" customHeight="1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</row>
    <row r="665" spans="1:31" ht="15.75" customHeight="1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</row>
    <row r="666" spans="1:31" ht="15.75" customHeight="1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</row>
    <row r="667" spans="1:31" ht="15.75" customHeight="1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</row>
    <row r="668" spans="1:31" ht="15.75" customHeight="1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</row>
    <row r="669" spans="1:31" ht="15.75" customHeight="1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</row>
    <row r="670" spans="1:31" ht="15.75" customHeight="1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</row>
    <row r="671" spans="1:31" ht="15.75" customHeight="1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</row>
    <row r="672" spans="1:31" ht="15.75" customHeight="1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</row>
    <row r="673" spans="1:31" ht="15.75" customHeight="1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</row>
    <row r="674" spans="1:31" ht="15.75" customHeight="1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</row>
    <row r="675" spans="1:31" ht="15.75" customHeight="1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</row>
    <row r="676" spans="1:31" ht="15.75" customHeight="1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</row>
    <row r="677" spans="1:31" ht="15.75" customHeight="1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</row>
    <row r="678" spans="1:31" ht="15.75" customHeight="1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</row>
    <row r="679" spans="1:31" ht="15.75" customHeight="1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</row>
    <row r="680" spans="1:31" ht="15.75" customHeight="1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</row>
    <row r="681" spans="1:31" ht="15.75" customHeight="1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</row>
    <row r="682" spans="1:31" ht="15.75" customHeight="1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</row>
    <row r="683" spans="1:31" ht="15.75" customHeight="1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</row>
    <row r="684" spans="1:31" ht="15.75" customHeight="1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</row>
    <row r="685" spans="1:31" ht="15.75" customHeight="1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</row>
    <row r="686" spans="1:31" ht="15.75" customHeight="1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</row>
    <row r="687" spans="1:31" ht="15.75" customHeight="1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</row>
    <row r="688" spans="1:31" ht="15.75" customHeight="1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</row>
    <row r="689" spans="1:31" ht="15.75" customHeight="1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</row>
    <row r="690" spans="1:31" ht="15.75" customHeight="1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</row>
    <row r="691" spans="1:31" ht="15.75" customHeight="1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</row>
    <row r="692" spans="1:31" ht="15.75" customHeight="1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</row>
    <row r="693" spans="1:31" ht="15.75" customHeight="1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</row>
    <row r="694" spans="1:31" ht="15.75" customHeight="1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</row>
    <row r="695" spans="1:31" ht="15.75" customHeight="1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</row>
    <row r="696" spans="1:31" ht="15.75" customHeight="1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</row>
    <row r="697" spans="1:31" ht="15.75" customHeight="1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</row>
    <row r="698" spans="1:31" ht="15.75" customHeight="1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</row>
    <row r="699" spans="1:31" ht="15.75" customHeight="1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</row>
    <row r="700" spans="1:31" ht="15.75" customHeight="1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</row>
    <row r="701" spans="1:31" ht="15.75" customHeight="1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</row>
    <row r="702" spans="1:31" ht="15.75" customHeight="1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</row>
    <row r="703" spans="1:31" ht="15.75" customHeight="1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</row>
    <row r="704" spans="1:31" ht="15.75" customHeight="1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</row>
    <row r="705" spans="1:31" ht="15.75" customHeight="1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</row>
    <row r="706" spans="1:31" ht="15.75" customHeight="1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</row>
    <row r="707" spans="1:31" ht="15.75" customHeight="1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</row>
    <row r="708" spans="1:31" ht="15.75" customHeight="1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</row>
    <row r="709" spans="1:31" ht="15.75" customHeight="1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</row>
    <row r="710" spans="1:31" ht="15.75" customHeight="1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</row>
    <row r="711" spans="1:31" ht="15.75" customHeight="1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</row>
    <row r="712" spans="1:31" ht="15.75" customHeight="1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</row>
    <row r="713" spans="1:31" ht="15.75" customHeight="1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</row>
    <row r="714" spans="1:31" ht="15.75" customHeight="1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</row>
    <row r="715" spans="1:31" ht="15.75" customHeight="1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</row>
    <row r="716" spans="1:31" ht="15.75" customHeight="1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</row>
    <row r="717" spans="1:31" ht="15.75" customHeight="1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</row>
    <row r="718" spans="1:31" ht="15.75" customHeight="1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</row>
    <row r="719" spans="1:31" ht="15.75" customHeight="1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</row>
    <row r="720" spans="1:31" ht="15.75" customHeight="1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</row>
    <row r="721" spans="1:31" ht="15.75" customHeight="1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</row>
    <row r="722" spans="1:31" ht="15.75" customHeight="1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</row>
    <row r="723" spans="1:31" ht="15.75" customHeight="1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</row>
    <row r="724" spans="1:31" ht="15.75" customHeight="1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</row>
    <row r="725" spans="1:31" ht="15.75" customHeight="1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</row>
    <row r="726" spans="1:31" ht="15.75" customHeight="1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</row>
    <row r="727" spans="1:31" ht="15.75" customHeight="1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</row>
    <row r="728" spans="1:31" ht="15.75" customHeight="1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</row>
    <row r="729" spans="1:31" ht="15.75" customHeight="1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</row>
    <row r="730" spans="1:31" ht="15.75" customHeight="1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</row>
    <row r="731" spans="1:31" ht="15.75" customHeight="1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</row>
    <row r="732" spans="1:31" ht="15.75" customHeight="1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</row>
    <row r="733" spans="1:31" ht="15.75" customHeight="1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</row>
    <row r="734" spans="1:31" ht="15.75" customHeight="1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</row>
    <row r="735" spans="1:31" ht="15.75" customHeight="1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</row>
    <row r="736" spans="1:31" ht="15.75" customHeight="1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</row>
    <row r="737" spans="1:31" ht="15.75" customHeight="1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</row>
    <row r="738" spans="1:31" ht="15.75" customHeight="1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</row>
    <row r="739" spans="1:31" ht="15.75" customHeight="1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</row>
    <row r="740" spans="1:31" ht="15.75" customHeight="1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</row>
    <row r="741" spans="1:31" ht="15.75" customHeight="1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</row>
    <row r="742" spans="1:31" ht="15.75" customHeight="1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</row>
    <row r="743" spans="1:31" ht="15.75" customHeight="1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</row>
    <row r="744" spans="1:31" ht="15.75" customHeight="1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</row>
    <row r="745" spans="1:31" ht="15.75" customHeight="1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</row>
    <row r="746" spans="1:31" ht="15.75" customHeight="1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</row>
    <row r="747" spans="1:31" ht="15.75" customHeight="1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</row>
    <row r="748" spans="1:31" ht="15.75" customHeight="1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</row>
    <row r="749" spans="1:31" ht="15.75" customHeight="1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</row>
    <row r="750" spans="1:31" ht="15.75" customHeight="1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</row>
    <row r="751" spans="1:31" ht="15.75" customHeight="1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</row>
    <row r="752" spans="1:31" ht="15.75" customHeight="1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</row>
    <row r="753" spans="1:31" ht="15.75" customHeight="1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</row>
    <row r="754" spans="1:31" ht="15.75" customHeight="1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</row>
    <row r="755" spans="1:31" ht="15.75" customHeight="1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</row>
    <row r="756" spans="1:31" ht="15.75" customHeight="1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</row>
    <row r="757" spans="1:31" ht="15.75" customHeight="1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</row>
    <row r="758" spans="1:31" ht="15.75" customHeight="1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</row>
    <row r="759" spans="1:31" ht="15.75" customHeight="1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</row>
    <row r="760" spans="1:31" ht="15.75" customHeight="1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</row>
    <row r="761" spans="1:31" ht="15.75" customHeight="1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</row>
    <row r="762" spans="1:31" ht="15.75" customHeight="1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</row>
    <row r="763" spans="1:31" ht="15.75" customHeight="1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</row>
    <row r="764" spans="1:31" ht="15.75" customHeight="1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</row>
    <row r="765" spans="1:31" ht="15.75" customHeight="1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</row>
    <row r="766" spans="1:31" ht="15.75" customHeight="1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</row>
    <row r="767" spans="1:31" ht="15.75" customHeight="1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</row>
    <row r="768" spans="1:31" ht="15.75" customHeight="1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</row>
    <row r="769" spans="1:31" ht="15.75" customHeight="1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</row>
    <row r="770" spans="1:31" ht="15.75" customHeight="1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</row>
    <row r="771" spans="1:31" ht="15.75" customHeight="1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</row>
    <row r="772" spans="1:31" ht="15.75" customHeight="1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</row>
    <row r="773" spans="1:31" ht="15.75" customHeight="1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</row>
    <row r="774" spans="1:31" ht="15.75" customHeight="1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</row>
    <row r="775" spans="1:31" ht="15.75" customHeight="1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</row>
    <row r="776" spans="1:31" ht="15.75" customHeight="1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</row>
    <row r="777" spans="1:31" ht="15.75" customHeight="1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</row>
    <row r="778" spans="1:31" ht="15.75" customHeight="1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</row>
    <row r="779" spans="1:31" ht="15.75" customHeight="1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</row>
    <row r="780" spans="1:31" ht="15.75" customHeight="1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</row>
    <row r="781" spans="1:31" ht="15.75" customHeight="1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</row>
    <row r="782" spans="1:31" ht="15.75" customHeight="1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</row>
    <row r="783" spans="1:31" ht="15.75" customHeight="1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</row>
    <row r="784" spans="1:31" ht="15.75" customHeight="1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</row>
    <row r="785" spans="1:31" ht="15.75" customHeight="1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</row>
    <row r="786" spans="1:31" ht="15.75" customHeight="1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</row>
    <row r="787" spans="1:31" ht="15.75" customHeight="1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</row>
    <row r="788" spans="1:31" ht="15.75" customHeight="1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</row>
    <row r="789" spans="1:31" ht="15.75" customHeight="1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</row>
    <row r="790" spans="1:31" ht="15.75" customHeight="1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</row>
    <row r="791" spans="1:31" ht="15.75" customHeight="1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</row>
    <row r="792" spans="1:31" ht="15.75" customHeight="1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</row>
    <row r="793" spans="1:31" ht="15.75" customHeight="1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</row>
    <row r="794" spans="1:31" ht="15.75" customHeight="1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</row>
    <row r="795" spans="1:31" ht="15.75" customHeight="1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</row>
    <row r="796" spans="1:31" ht="15.75" customHeight="1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</row>
    <row r="797" spans="1:31" ht="15.75" customHeight="1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</row>
    <row r="798" spans="1:31" ht="15.75" customHeight="1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</row>
    <row r="799" spans="1:31" ht="15.75" customHeight="1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</row>
    <row r="800" spans="1:31" ht="15.75" customHeight="1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</row>
    <row r="801" spans="1:31" ht="15.75" customHeight="1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</row>
    <row r="802" spans="1:31" ht="15.75" customHeight="1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</row>
    <row r="803" spans="1:31" ht="15.75" customHeight="1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</row>
    <row r="804" spans="1:31" ht="15.75" customHeight="1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</row>
    <row r="805" spans="1:31" ht="15.75" customHeight="1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</row>
    <row r="806" spans="1:31" ht="15.75" customHeight="1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</row>
    <row r="807" spans="1:31" ht="15.75" customHeight="1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</row>
    <row r="808" spans="1:31" ht="15.75" customHeight="1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</row>
    <row r="809" spans="1:31" ht="15.75" customHeight="1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</row>
    <row r="810" spans="1:31" ht="15.75" customHeight="1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</row>
    <row r="811" spans="1:31" ht="15.75" customHeight="1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</row>
    <row r="812" spans="1:31" ht="15.75" customHeight="1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</row>
    <row r="813" spans="1:31" ht="15.75" customHeight="1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</row>
    <row r="814" spans="1:31" ht="15.75" customHeight="1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</row>
    <row r="815" spans="1:31" ht="15.75" customHeight="1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</row>
    <row r="816" spans="1:31" ht="15.75" customHeight="1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</row>
    <row r="817" spans="1:31" ht="15.75" customHeight="1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</row>
    <row r="818" spans="1:31" ht="15.75" customHeight="1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</row>
    <row r="819" spans="1:31" ht="15.75" customHeight="1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</row>
    <row r="820" spans="1:31" ht="15.75" customHeight="1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</row>
    <row r="821" spans="1:31" ht="15.75" customHeight="1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</row>
    <row r="822" spans="1:31" ht="15.75" customHeight="1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</row>
    <row r="823" spans="1:31" ht="15.75" customHeight="1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</row>
    <row r="824" spans="1:31" ht="15.75" customHeight="1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</row>
    <row r="825" spans="1:31" ht="15.75" customHeight="1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</row>
    <row r="826" spans="1:31" ht="15.75" customHeight="1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</row>
    <row r="827" spans="1:31" ht="15.75" customHeight="1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</row>
    <row r="828" spans="1:31" ht="15.75" customHeight="1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</row>
    <row r="829" spans="1:31" ht="15.75" customHeight="1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</row>
    <row r="830" spans="1:31" ht="15.75" customHeight="1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</row>
    <row r="831" spans="1:31" ht="15.75" customHeight="1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</row>
    <row r="832" spans="1:31" ht="15.75" customHeight="1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</row>
    <row r="833" spans="1:31" ht="15.75" customHeight="1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</row>
    <row r="834" spans="1:31" ht="15.75" customHeight="1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</row>
    <row r="835" spans="1:31" ht="15.75" customHeight="1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</row>
    <row r="836" spans="1:31" ht="15.75" customHeight="1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</row>
    <row r="837" spans="1:31" ht="15.75" customHeight="1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</row>
    <row r="838" spans="1:31" ht="15.75" customHeight="1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</row>
    <row r="839" spans="1:31" ht="15.75" customHeight="1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</row>
    <row r="840" spans="1:31" ht="15.75" customHeight="1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</row>
    <row r="841" spans="1:31" ht="15.75" customHeight="1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</row>
    <row r="842" spans="1:31" ht="15.75" customHeight="1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</row>
    <row r="843" spans="1:31" ht="15.75" customHeight="1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</row>
    <row r="844" spans="1:31" ht="15.75" customHeight="1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</row>
    <row r="845" spans="1:31" ht="15.75" customHeight="1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</row>
    <row r="846" spans="1:31" ht="15.75" customHeight="1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</row>
    <row r="847" spans="1:31" ht="15.75" customHeight="1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</row>
    <row r="848" spans="1:31" ht="15.75" customHeight="1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</row>
    <row r="849" spans="1:31" ht="15.75" customHeight="1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</row>
    <row r="850" spans="1:31" ht="15.75" customHeight="1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</row>
    <row r="851" spans="1:31" ht="15.75" customHeight="1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</row>
    <row r="852" spans="1:31" ht="15.75" customHeight="1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</row>
    <row r="853" spans="1:31" ht="15.75" customHeight="1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</row>
    <row r="854" spans="1:31" ht="15.75" customHeight="1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</row>
    <row r="855" spans="1:31" ht="15.75" customHeight="1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</row>
    <row r="856" spans="1:31" ht="15.75" customHeight="1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</row>
    <row r="857" spans="1:31" ht="15.75" customHeight="1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</row>
    <row r="858" spans="1:31" ht="15.75" customHeight="1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</row>
    <row r="859" spans="1:31" ht="15.75" customHeight="1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</row>
    <row r="860" spans="1:31" ht="15.75" customHeight="1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</row>
    <row r="861" spans="1:31" ht="15.75" customHeight="1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</row>
    <row r="862" spans="1:31" ht="15.75" customHeight="1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</row>
    <row r="863" spans="1:31" ht="15.75" customHeight="1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</row>
    <row r="864" spans="1:31" ht="15.75" customHeight="1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</row>
    <row r="865" spans="1:31" ht="15.75" customHeight="1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</row>
    <row r="866" spans="1:31" ht="15.75" customHeight="1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</row>
    <row r="867" spans="1:31" ht="15.75" customHeight="1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</row>
    <row r="868" spans="1:31" ht="15.75" customHeight="1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</row>
    <row r="869" spans="1:31" ht="15.75" customHeight="1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</row>
    <row r="870" spans="1:31" ht="15.75" customHeight="1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</row>
    <row r="871" spans="1:31" ht="15.75" customHeight="1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</row>
    <row r="872" spans="1:31" ht="15.75" customHeight="1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</row>
    <row r="873" spans="1:31" ht="15.75" customHeight="1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</row>
    <row r="874" spans="1:31" ht="15.75" customHeight="1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</row>
    <row r="875" spans="1:31" ht="15.75" customHeight="1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</row>
    <row r="876" spans="1:31" ht="15.75" customHeight="1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</row>
    <row r="877" spans="1:31" ht="15.75" customHeight="1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</row>
    <row r="878" spans="1:31" ht="15.75" customHeight="1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</row>
    <row r="879" spans="1:31" ht="15.75" customHeight="1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</row>
    <row r="880" spans="1:31" ht="15.75" customHeight="1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</row>
    <row r="881" spans="1:31" ht="15.75" customHeight="1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</row>
    <row r="882" spans="1:31" ht="15.75" customHeight="1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</row>
    <row r="883" spans="1:31" ht="15.75" customHeight="1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</row>
    <row r="884" spans="1:31" ht="15.75" customHeight="1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</row>
    <row r="885" spans="1:31" ht="15.75" customHeight="1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</row>
    <row r="886" spans="1:31" ht="15.75" customHeight="1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</row>
    <row r="887" spans="1:31" ht="15.75" customHeight="1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</row>
    <row r="888" spans="1:31" ht="15.75" customHeight="1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</row>
    <row r="889" spans="1:31" ht="15.75" customHeight="1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</row>
    <row r="890" spans="1:31" ht="15.75" customHeight="1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</row>
    <row r="891" spans="1:31" ht="15.75" customHeight="1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</row>
    <row r="892" spans="1:31" ht="15.75" customHeight="1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</row>
    <row r="893" spans="1:31" ht="15.75" customHeight="1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</row>
    <row r="894" spans="1:31" ht="15.75" customHeight="1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</row>
    <row r="895" spans="1:31" ht="15.75" customHeight="1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  <c r="AC895" s="92"/>
      <c r="AD895" s="92"/>
      <c r="AE895" s="92"/>
    </row>
    <row r="896" spans="1:31" ht="15.75" customHeight="1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  <c r="AC896" s="92"/>
      <c r="AD896" s="92"/>
      <c r="AE896" s="92"/>
    </row>
    <row r="897" spans="1:31" ht="15.75" customHeight="1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92"/>
      <c r="AE897" s="92"/>
    </row>
    <row r="898" spans="1:31" ht="15.75" customHeight="1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</row>
    <row r="899" spans="1:31" ht="15.75" customHeight="1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  <c r="AA899" s="92"/>
      <c r="AB899" s="92"/>
      <c r="AC899" s="92"/>
      <c r="AD899" s="92"/>
      <c r="AE899" s="92"/>
    </row>
    <row r="900" spans="1:31" ht="15.75" customHeight="1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  <c r="AA900" s="92"/>
      <c r="AB900" s="92"/>
      <c r="AC900" s="92"/>
      <c r="AD900" s="92"/>
      <c r="AE900" s="92"/>
    </row>
    <row r="901" spans="1:31" ht="15.75" customHeight="1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2"/>
      <c r="AB901" s="92"/>
      <c r="AC901" s="92"/>
      <c r="AD901" s="92"/>
      <c r="AE901" s="92"/>
    </row>
    <row r="902" spans="1:31" ht="15.75" customHeight="1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  <c r="AC902" s="92"/>
      <c r="AD902" s="92"/>
      <c r="AE902" s="92"/>
    </row>
    <row r="903" spans="1:31" ht="15.75" customHeight="1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92"/>
      <c r="AE903" s="92"/>
    </row>
    <row r="904" spans="1:31" ht="15.75" customHeight="1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</row>
    <row r="905" spans="1:31" ht="15.75" customHeight="1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  <c r="AA905" s="92"/>
      <c r="AB905" s="92"/>
      <c r="AC905" s="92"/>
      <c r="AD905" s="92"/>
      <c r="AE905" s="92"/>
    </row>
    <row r="906" spans="1:31" ht="15.75" customHeight="1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  <c r="AA906" s="92"/>
      <c r="AB906" s="92"/>
      <c r="AC906" s="92"/>
      <c r="AD906" s="92"/>
      <c r="AE906" s="92"/>
    </row>
    <row r="907" spans="1:31" ht="15.75" customHeight="1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  <c r="AA907" s="92"/>
      <c r="AB907" s="92"/>
      <c r="AC907" s="92"/>
      <c r="AD907" s="92"/>
      <c r="AE907" s="92"/>
    </row>
    <row r="908" spans="1:31" ht="15.75" customHeight="1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  <c r="AC908" s="92"/>
      <c r="AD908" s="92"/>
      <c r="AE908" s="92"/>
    </row>
    <row r="909" spans="1:31" ht="15.75" customHeight="1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  <c r="AC909" s="92"/>
      <c r="AD909" s="92"/>
      <c r="AE909" s="92"/>
    </row>
    <row r="910" spans="1:31" ht="15.75" customHeight="1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  <c r="AA910" s="92"/>
      <c r="AB910" s="92"/>
      <c r="AC910" s="92"/>
      <c r="AD910" s="92"/>
      <c r="AE910" s="92"/>
    </row>
    <row r="911" spans="1:31" ht="15.75" customHeight="1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  <c r="AA911" s="92"/>
      <c r="AB911" s="92"/>
      <c r="AC911" s="92"/>
      <c r="AD911" s="92"/>
      <c r="AE911" s="92"/>
    </row>
    <row r="912" spans="1:31" ht="15.75" customHeight="1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92"/>
      <c r="AC912" s="92"/>
      <c r="AD912" s="92"/>
      <c r="AE912" s="92"/>
    </row>
    <row r="913" spans="1:31" ht="15.75" customHeight="1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  <c r="AA913" s="92"/>
      <c r="AB913" s="92"/>
      <c r="AC913" s="92"/>
      <c r="AD913" s="92"/>
      <c r="AE913" s="92"/>
    </row>
    <row r="914" spans="1:31" ht="15.75" customHeight="1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  <c r="AC914" s="92"/>
      <c r="AD914" s="92"/>
      <c r="AE914" s="92"/>
    </row>
    <row r="915" spans="1:31" ht="15.75" customHeight="1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2"/>
      <c r="AB915" s="92"/>
      <c r="AC915" s="92"/>
      <c r="AD915" s="92"/>
      <c r="AE915" s="92"/>
    </row>
    <row r="916" spans="1:31" ht="15.75" customHeight="1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  <c r="AA916" s="92"/>
      <c r="AB916" s="92"/>
      <c r="AC916" s="92"/>
      <c r="AD916" s="92"/>
      <c r="AE916" s="92"/>
    </row>
    <row r="917" spans="1:31" ht="15.75" customHeight="1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  <c r="AC917" s="92"/>
      <c r="AD917" s="92"/>
      <c r="AE917" s="92"/>
    </row>
    <row r="918" spans="1:31" ht="15.75" customHeight="1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92"/>
      <c r="AC918" s="92"/>
      <c r="AD918" s="92"/>
      <c r="AE918" s="92"/>
    </row>
    <row r="919" spans="1:31" ht="15.75" customHeight="1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  <c r="AA919" s="92"/>
      <c r="AB919" s="92"/>
      <c r="AC919" s="92"/>
      <c r="AD919" s="92"/>
      <c r="AE919" s="92"/>
    </row>
    <row r="920" spans="1:31" ht="15.75" customHeight="1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  <c r="AA920" s="92"/>
      <c r="AB920" s="92"/>
      <c r="AC920" s="92"/>
      <c r="AD920" s="92"/>
      <c r="AE920" s="92"/>
    </row>
    <row r="921" spans="1:31" ht="15.75" customHeight="1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  <c r="AA921" s="92"/>
      <c r="AB921" s="92"/>
      <c r="AC921" s="92"/>
      <c r="AD921" s="92"/>
      <c r="AE921" s="92"/>
    </row>
    <row r="922" spans="1:31" ht="15.75" customHeight="1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  <c r="AC922" s="92"/>
      <c r="AD922" s="92"/>
      <c r="AE922" s="92"/>
    </row>
    <row r="923" spans="1:31" ht="15.75" customHeight="1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  <c r="AA923" s="92"/>
      <c r="AB923" s="92"/>
      <c r="AC923" s="92"/>
      <c r="AD923" s="92"/>
      <c r="AE923" s="92"/>
    </row>
    <row r="924" spans="1:31" ht="15.75" customHeight="1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  <c r="AA924" s="92"/>
      <c r="AB924" s="92"/>
      <c r="AC924" s="92"/>
      <c r="AD924" s="92"/>
      <c r="AE924" s="92"/>
    </row>
    <row r="925" spans="1:31" ht="15.75" customHeight="1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  <c r="AC925" s="92"/>
      <c r="AD925" s="92"/>
      <c r="AE925" s="92"/>
    </row>
    <row r="926" spans="1:31" ht="15.75" customHeight="1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  <c r="AA926" s="92"/>
      <c r="AB926" s="92"/>
      <c r="AC926" s="92"/>
      <c r="AD926" s="92"/>
      <c r="AE926" s="92"/>
    </row>
    <row r="927" spans="1:31" ht="15.75" customHeight="1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</row>
    <row r="928" spans="1:31" ht="15.75" customHeight="1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  <c r="AC928" s="92"/>
      <c r="AD928" s="92"/>
      <c r="AE928" s="92"/>
    </row>
    <row r="929" spans="1:31" ht="15.75" customHeight="1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  <c r="AC929" s="92"/>
      <c r="AD929" s="92"/>
      <c r="AE929" s="92"/>
    </row>
    <row r="930" spans="1:31" ht="15.75" customHeight="1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</row>
    <row r="931" spans="1:31" ht="15.75" customHeight="1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2"/>
      <c r="AB931" s="92"/>
      <c r="AC931" s="92"/>
      <c r="AD931" s="92"/>
      <c r="AE931" s="92"/>
    </row>
    <row r="932" spans="1:31" ht="15.75" customHeight="1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  <c r="AA932" s="92"/>
      <c r="AB932" s="92"/>
      <c r="AC932" s="92"/>
      <c r="AD932" s="92"/>
      <c r="AE932" s="92"/>
    </row>
    <row r="933" spans="1:31" ht="15.75" customHeight="1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  <c r="AA933" s="92"/>
      <c r="AB933" s="92"/>
      <c r="AC933" s="92"/>
      <c r="AD933" s="92"/>
      <c r="AE933" s="92"/>
    </row>
    <row r="934" spans="1:31" ht="15.75" customHeight="1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</row>
    <row r="935" spans="1:31" ht="15.75" customHeight="1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92"/>
      <c r="AE935" s="92"/>
    </row>
    <row r="936" spans="1:31" ht="15.75" customHeight="1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  <c r="AA936" s="92"/>
      <c r="AB936" s="92"/>
      <c r="AC936" s="92"/>
      <c r="AD936" s="92"/>
      <c r="AE936" s="92"/>
    </row>
    <row r="937" spans="1:31" ht="15.75" customHeight="1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  <c r="AA937" s="92"/>
      <c r="AB937" s="92"/>
      <c r="AC937" s="92"/>
      <c r="AD937" s="92"/>
      <c r="AE937" s="92"/>
    </row>
    <row r="938" spans="1:31" ht="15.75" customHeight="1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  <c r="AA938" s="92"/>
      <c r="AB938" s="92"/>
      <c r="AC938" s="92"/>
      <c r="AD938" s="92"/>
      <c r="AE938" s="92"/>
    </row>
    <row r="939" spans="1:31" ht="15.75" customHeight="1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  <c r="AD939" s="92"/>
      <c r="AE939" s="92"/>
    </row>
    <row r="940" spans="1:31" ht="15.75" customHeight="1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  <c r="AA940" s="92"/>
      <c r="AB940" s="92"/>
      <c r="AC940" s="92"/>
      <c r="AD940" s="92"/>
      <c r="AE940" s="92"/>
    </row>
    <row r="941" spans="1:31" ht="15.75" customHeight="1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  <c r="AA941" s="92"/>
      <c r="AB941" s="92"/>
      <c r="AC941" s="92"/>
      <c r="AD941" s="92"/>
      <c r="AE941" s="92"/>
    </row>
    <row r="942" spans="1:31" ht="15.75" customHeight="1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  <c r="AA942" s="92"/>
      <c r="AB942" s="92"/>
      <c r="AC942" s="92"/>
      <c r="AD942" s="92"/>
      <c r="AE942" s="92"/>
    </row>
    <row r="943" spans="1:31" ht="15.75" customHeight="1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2"/>
      <c r="AB943" s="92"/>
      <c r="AC943" s="92"/>
      <c r="AD943" s="92"/>
      <c r="AE943" s="92"/>
    </row>
    <row r="944" spans="1:31" ht="15.75" customHeight="1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  <c r="AC944" s="92"/>
      <c r="AD944" s="92"/>
      <c r="AE944" s="92"/>
    </row>
    <row r="945" spans="1:31" ht="15.75" customHeight="1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  <c r="AC945" s="92"/>
      <c r="AD945" s="92"/>
      <c r="AE945" s="92"/>
    </row>
    <row r="946" spans="1:31" ht="15.75" customHeight="1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  <c r="AC946" s="92"/>
      <c r="AD946" s="92"/>
      <c r="AE946" s="92"/>
    </row>
    <row r="947" spans="1:31" ht="15.75" customHeight="1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  <c r="AA947" s="92"/>
      <c r="AB947" s="92"/>
      <c r="AC947" s="92"/>
      <c r="AD947" s="92"/>
      <c r="AE947" s="92"/>
    </row>
    <row r="948" spans="1:31" ht="15.75" customHeight="1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  <c r="AC948" s="92"/>
      <c r="AD948" s="92"/>
      <c r="AE948" s="92"/>
    </row>
    <row r="949" spans="1:31" ht="15.75" customHeight="1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92"/>
      <c r="AC949" s="92"/>
      <c r="AD949" s="92"/>
      <c r="AE949" s="92"/>
    </row>
    <row r="950" spans="1:31" ht="15.75" customHeight="1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2"/>
      <c r="AB950" s="92"/>
      <c r="AC950" s="92"/>
      <c r="AD950" s="92"/>
      <c r="AE950" s="92"/>
    </row>
    <row r="951" spans="1:31" ht="15.75" customHeight="1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  <c r="AC951" s="92"/>
      <c r="AD951" s="92"/>
      <c r="AE951" s="92"/>
    </row>
    <row r="952" spans="1:31" ht="15.75" customHeight="1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  <c r="AA952" s="92"/>
      <c r="AB952" s="92"/>
      <c r="AC952" s="92"/>
      <c r="AD952" s="92"/>
      <c r="AE952" s="92"/>
    </row>
    <row r="953" spans="1:31" ht="15.75" customHeight="1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2"/>
      <c r="AB953" s="92"/>
      <c r="AC953" s="92"/>
      <c r="AD953" s="92"/>
      <c r="AE953" s="92"/>
    </row>
    <row r="954" spans="1:31" ht="15.75" customHeight="1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  <c r="AA954" s="92"/>
      <c r="AB954" s="92"/>
      <c r="AC954" s="92"/>
      <c r="AD954" s="92"/>
      <c r="AE954" s="92"/>
    </row>
    <row r="955" spans="1:31" ht="15.75" customHeight="1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  <c r="AA955" s="92"/>
      <c r="AB955" s="92"/>
      <c r="AC955" s="92"/>
      <c r="AD955" s="92"/>
      <c r="AE955" s="92"/>
    </row>
    <row r="956" spans="1:31" ht="15.75" customHeight="1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  <c r="AA956" s="92"/>
      <c r="AB956" s="92"/>
      <c r="AC956" s="92"/>
      <c r="AD956" s="92"/>
      <c r="AE956" s="92"/>
    </row>
    <row r="957" spans="1:31" ht="15.75" customHeight="1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2"/>
      <c r="AB957" s="92"/>
      <c r="AC957" s="92"/>
      <c r="AD957" s="92"/>
      <c r="AE957" s="92"/>
    </row>
    <row r="958" spans="1:31" ht="15.75" customHeight="1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  <c r="AA958" s="92"/>
      <c r="AB958" s="92"/>
      <c r="AC958" s="92"/>
      <c r="AD958" s="92"/>
      <c r="AE958" s="92"/>
    </row>
    <row r="959" spans="1:31" ht="15.75" customHeight="1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  <c r="AC959" s="92"/>
      <c r="AD959" s="92"/>
      <c r="AE959" s="92"/>
    </row>
    <row r="960" spans="1:31" ht="15.75" customHeight="1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92"/>
      <c r="AE960" s="92"/>
    </row>
    <row r="961" spans="1:31" ht="15.75" customHeight="1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  <c r="AA961" s="92"/>
      <c r="AB961" s="92"/>
      <c r="AC961" s="92"/>
      <c r="AD961" s="92"/>
      <c r="AE961" s="92"/>
    </row>
    <row r="962" spans="1:31" ht="15.75" customHeight="1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  <c r="AC962" s="92"/>
      <c r="AD962" s="92"/>
      <c r="AE962" s="92"/>
    </row>
    <row r="963" spans="1:31" ht="15.75" customHeight="1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  <c r="AC963" s="92"/>
      <c r="AD963" s="92"/>
      <c r="AE963" s="92"/>
    </row>
    <row r="964" spans="1:31" ht="15.75" customHeight="1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  <c r="AC964" s="92"/>
      <c r="AD964" s="92"/>
      <c r="AE964" s="92"/>
    </row>
    <row r="965" spans="1:31" ht="15.75" customHeight="1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  <c r="AA965" s="92"/>
      <c r="AB965" s="92"/>
      <c r="AC965" s="92"/>
      <c r="AD965" s="92"/>
      <c r="AE965" s="92"/>
    </row>
    <row r="966" spans="1:31" ht="15.75" customHeight="1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92"/>
      <c r="AE966" s="92"/>
    </row>
    <row r="967" spans="1:31" ht="15.75" customHeight="1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  <c r="AC967" s="92"/>
      <c r="AD967" s="92"/>
      <c r="AE967" s="92"/>
    </row>
    <row r="968" spans="1:31" ht="15.75" customHeight="1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2"/>
      <c r="AB968" s="92"/>
      <c r="AC968" s="92"/>
      <c r="AD968" s="92"/>
      <c r="AE968" s="92"/>
    </row>
    <row r="969" spans="1:31" ht="15.75" customHeight="1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  <c r="AA969" s="92"/>
      <c r="AB969" s="92"/>
      <c r="AC969" s="92"/>
      <c r="AD969" s="92"/>
      <c r="AE969" s="92"/>
    </row>
    <row r="970" spans="1:31" ht="15.75" customHeight="1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  <c r="AC970" s="92"/>
      <c r="AD970" s="92"/>
      <c r="AE970" s="92"/>
    </row>
    <row r="971" spans="1:31" ht="15.75" customHeight="1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  <c r="AA971" s="92"/>
      <c r="AB971" s="92"/>
      <c r="AC971" s="92"/>
      <c r="AD971" s="92"/>
      <c r="AE971" s="92"/>
    </row>
    <row r="972" spans="1:31" ht="15.75" customHeight="1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  <c r="AA972" s="92"/>
      <c r="AB972" s="92"/>
      <c r="AC972" s="92"/>
      <c r="AD972" s="92"/>
      <c r="AE972" s="92"/>
    </row>
    <row r="973" spans="1:31" ht="15.75" customHeight="1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2"/>
      <c r="AB973" s="92"/>
      <c r="AC973" s="92"/>
      <c r="AD973" s="92"/>
      <c r="AE973" s="92"/>
    </row>
    <row r="974" spans="1:31" ht="15.75" customHeight="1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  <c r="AA974" s="92"/>
      <c r="AB974" s="92"/>
      <c r="AC974" s="92"/>
      <c r="AD974" s="92"/>
      <c r="AE974" s="92"/>
    </row>
    <row r="975" spans="1:31" ht="15.75" customHeight="1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92"/>
      <c r="AC975" s="92"/>
      <c r="AD975" s="92"/>
      <c r="AE975" s="92"/>
    </row>
    <row r="976" spans="1:31" ht="15.75" customHeight="1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2"/>
      <c r="AE976" s="92"/>
    </row>
    <row r="977" spans="1:31" ht="15.75" customHeight="1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  <c r="AC977" s="92"/>
      <c r="AD977" s="92"/>
      <c r="AE977" s="92"/>
    </row>
    <row r="978" spans="1:31" ht="15.75" customHeight="1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  <c r="AC978" s="92"/>
      <c r="AD978" s="92"/>
      <c r="AE978" s="92"/>
    </row>
    <row r="979" spans="1:31" ht="15.75" customHeight="1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  <c r="AA979" s="92"/>
      <c r="AB979" s="92"/>
      <c r="AC979" s="92"/>
      <c r="AD979" s="92"/>
      <c r="AE979" s="92"/>
    </row>
    <row r="980" spans="1:31" ht="15.75" customHeight="1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  <c r="AC980" s="92"/>
      <c r="AD980" s="92"/>
      <c r="AE980" s="92"/>
    </row>
    <row r="981" spans="1:31" ht="15.75" customHeight="1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  <c r="AC981" s="92"/>
      <c r="AD981" s="92"/>
      <c r="AE981" s="92"/>
    </row>
    <row r="982" spans="1:31" ht="15.75" customHeight="1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2"/>
      <c r="AE982" s="92"/>
    </row>
    <row r="983" spans="1:31" ht="15.75" customHeight="1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  <c r="AC983" s="92"/>
      <c r="AD983" s="92"/>
      <c r="AE983" s="92"/>
    </row>
    <row r="984" spans="1:31" ht="15.75" customHeight="1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2"/>
      <c r="AE984" s="92"/>
    </row>
    <row r="985" spans="1:31" ht="15.75" customHeight="1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  <c r="AC985" s="92"/>
      <c r="AD985" s="92"/>
      <c r="AE985" s="92"/>
    </row>
    <row r="986" spans="1:31" ht="15.75" customHeight="1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  <c r="AC986" s="92"/>
      <c r="AD986" s="92"/>
      <c r="AE986" s="92"/>
    </row>
    <row r="987" spans="1:31" ht="15.75" customHeight="1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2"/>
      <c r="AE987" s="92"/>
    </row>
    <row r="988" spans="1:31" ht="15.75" customHeight="1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  <c r="AC988" s="92"/>
      <c r="AD988" s="92"/>
      <c r="AE988" s="92"/>
    </row>
    <row r="989" spans="1:31" ht="15.75" customHeight="1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  <c r="AC989" s="92"/>
      <c r="AD989" s="92"/>
      <c r="AE989" s="92"/>
    </row>
    <row r="990" spans="1:31" ht="15.75" customHeight="1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  <c r="AC990" s="92"/>
      <c r="AD990" s="92"/>
      <c r="AE990" s="92"/>
    </row>
    <row r="991" spans="1:31" ht="15.75" customHeight="1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2"/>
      <c r="AE991" s="92"/>
    </row>
    <row r="992" spans="1:31" ht="15.75" customHeight="1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92"/>
      <c r="AE992" s="92"/>
    </row>
    <row r="993" spans="1:31" ht="15.75" customHeight="1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2"/>
      <c r="AE993" s="92"/>
    </row>
    <row r="994" spans="1:31" ht="15.75" customHeight="1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  <c r="AC994" s="92"/>
      <c r="AD994" s="92"/>
      <c r="AE994" s="92"/>
    </row>
    <row r="995" spans="1:31" ht="15.75" customHeight="1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  <c r="AC995" s="92"/>
      <c r="AD995" s="92"/>
      <c r="AE995" s="92"/>
    </row>
    <row r="996" spans="1:31" ht="15.75" customHeight="1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  <c r="AC996" s="92"/>
      <c r="AD996" s="92"/>
      <c r="AE996" s="92"/>
    </row>
    <row r="997" spans="1:31" ht="15.75" customHeight="1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  <c r="AA997" s="92"/>
      <c r="AB997" s="92"/>
      <c r="AC997" s="92"/>
      <c r="AD997" s="92"/>
      <c r="AE997" s="92"/>
    </row>
    <row r="998" spans="1:31" ht="15.75" customHeight="1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92"/>
      <c r="AE998" s="92"/>
    </row>
    <row r="999" spans="1:31" ht="15.75" customHeight="1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  <c r="AA999" s="92"/>
      <c r="AB999" s="92"/>
      <c r="AC999" s="92"/>
      <c r="AD999" s="92"/>
      <c r="AE999" s="92"/>
    </row>
    <row r="1000" spans="1:31" ht="15.75" customHeight="1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  <c r="Z1000" s="92"/>
      <c r="AA1000" s="92"/>
      <c r="AB1000" s="92"/>
      <c r="AC1000" s="92"/>
      <c r="AD1000" s="92"/>
      <c r="AE1000" s="92"/>
    </row>
  </sheetData>
  <pageMargins left="0.7" right="0.7" top="0.75" bottom="0.75" header="0" footer="0"/>
  <pageSetup orientation="portrait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9FD6E-3A0B-DB45-ADC2-B75A45D3252A}">
  <dimension ref="A1:Z13"/>
  <sheetViews>
    <sheetView workbookViewId="0">
      <selection activeCell="B14" sqref="B14"/>
    </sheetView>
  </sheetViews>
  <sheetFormatPr baseColWidth="10" defaultRowHeight="13"/>
  <cols>
    <col min="2" max="2" width="18.1640625" customWidth="1"/>
  </cols>
  <sheetData>
    <row r="1" spans="1:26" s="29" customFormat="1" ht="37.5" customHeight="1">
      <c r="A1" s="215"/>
      <c r="B1" s="26" t="s">
        <v>288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s="29" customFormat="1" ht="18" customHeight="1" thickBot="1">
      <c r="A2" s="195" t="s">
        <v>289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7" customHeight="1"/>
    <row r="4" spans="1:26" ht="17" customHeight="1">
      <c r="B4" s="220" t="s">
        <v>290</v>
      </c>
    </row>
    <row r="5" spans="1:26" ht="17" customHeight="1">
      <c r="B5" s="223" t="s">
        <v>291</v>
      </c>
    </row>
    <row r="6" spans="1:26" ht="17" customHeight="1">
      <c r="B6" s="223" t="s">
        <v>292</v>
      </c>
    </row>
    <row r="7" spans="1:26" ht="17" customHeight="1">
      <c r="B7" s="220" t="s">
        <v>296</v>
      </c>
    </row>
    <row r="8" spans="1:26" ht="17" customHeight="1">
      <c r="B8" s="220" t="s">
        <v>293</v>
      </c>
    </row>
    <row r="9" spans="1:26" ht="17" customHeight="1">
      <c r="B9" s="220" t="s">
        <v>294</v>
      </c>
    </row>
    <row r="10" spans="1:26" ht="17" customHeight="1">
      <c r="B10" s="220" t="s">
        <v>295</v>
      </c>
    </row>
    <row r="11" spans="1:26" ht="17" customHeight="1">
      <c r="B11" s="221"/>
    </row>
    <row r="12" spans="1:26" ht="17" customHeight="1">
      <c r="B12" s="222" t="s">
        <v>297</v>
      </c>
    </row>
    <row r="13" spans="1:26" ht="17" customHeight="1">
      <c r="B13" s="222" t="s">
        <v>287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1000"/>
  <sheetViews>
    <sheetView workbookViewId="0"/>
  </sheetViews>
  <sheetFormatPr baseColWidth="10" defaultColWidth="14.5" defaultRowHeight="15" customHeight="1"/>
  <cols>
    <col min="1" max="1" width="14.5" customWidth="1"/>
    <col min="2" max="2" width="12.5" customWidth="1"/>
    <col min="3" max="3" width="11" customWidth="1"/>
    <col min="4" max="4" width="6.1640625" customWidth="1"/>
    <col min="5" max="5" width="10.33203125" customWidth="1"/>
    <col min="6" max="6" width="4.33203125" customWidth="1"/>
    <col min="7" max="7" width="10.33203125" customWidth="1"/>
    <col min="8" max="8" width="2.1640625" customWidth="1"/>
    <col min="9" max="9" width="8.6640625" customWidth="1"/>
    <col min="10" max="10" width="2.1640625" customWidth="1"/>
    <col min="11" max="11" width="4.6640625" customWidth="1"/>
    <col min="12" max="12" width="11" customWidth="1"/>
    <col min="13" max="13" width="2.1640625" customWidth="1"/>
    <col min="14" max="14" width="5.6640625" customWidth="1"/>
    <col min="15" max="15" width="7.6640625" customWidth="1"/>
  </cols>
  <sheetData>
    <row r="1" spans="1:26" ht="38.25" customHeight="1">
      <c r="A1" s="3"/>
      <c r="B1" s="4" t="s">
        <v>283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1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6"/>
      <c r="B4" s="7">
        <v>1000</v>
      </c>
      <c r="C4" s="8" t="s">
        <v>59</v>
      </c>
      <c r="D4" s="9">
        <v>5</v>
      </c>
      <c r="E4" s="10" t="s">
        <v>284</v>
      </c>
      <c r="F4" s="11">
        <v>100</v>
      </c>
      <c r="G4" s="10" t="s">
        <v>61</v>
      </c>
      <c r="H4" s="12" t="s">
        <v>285</v>
      </c>
      <c r="I4" s="13">
        <f t="shared" ref="I4:I5" si="0">B4*D4*F4</f>
        <v>500000</v>
      </c>
      <c r="J4" s="12" t="s">
        <v>285</v>
      </c>
      <c r="K4" s="14">
        <f>I4/I5</f>
        <v>200</v>
      </c>
      <c r="L4" s="15" t="s">
        <v>59</v>
      </c>
      <c r="M4" s="12" t="s">
        <v>285</v>
      </c>
      <c r="N4" s="16">
        <f>K4/B4*B5</f>
        <v>1</v>
      </c>
      <c r="O4" s="17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6"/>
      <c r="B5" s="18">
        <v>5</v>
      </c>
      <c r="C5" s="19" t="s">
        <v>284</v>
      </c>
      <c r="D5" s="20">
        <v>50</v>
      </c>
      <c r="E5" s="19" t="s">
        <v>61</v>
      </c>
      <c r="F5" s="20">
        <v>10</v>
      </c>
      <c r="G5" s="19" t="s">
        <v>72</v>
      </c>
      <c r="H5" s="21" t="s">
        <v>285</v>
      </c>
      <c r="I5" s="22">
        <f t="shared" si="0"/>
        <v>2500</v>
      </c>
      <c r="J5" s="21" t="s">
        <v>285</v>
      </c>
      <c r="K5" s="23"/>
      <c r="L5" s="24" t="s">
        <v>72</v>
      </c>
      <c r="M5" s="21" t="s">
        <v>285</v>
      </c>
      <c r="N5" s="23"/>
      <c r="O5" s="25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Graphs with Data</vt:lpstr>
      <vt:lpstr>Currency Conversions</vt:lpstr>
      <vt:lpstr>Economy</vt:lpstr>
      <vt:lpstr>Retention Bonus Collections</vt:lpstr>
      <vt:lpstr>Definitions</vt:lpstr>
      <vt:lpstr>Example of Conversion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Brett Nowak</cp:lastModifiedBy>
  <dcterms:created xsi:type="dcterms:W3CDTF">2018-07-19T04:10:28Z</dcterms:created>
  <dcterms:modified xsi:type="dcterms:W3CDTF">2018-07-19T04:10:29Z</dcterms:modified>
</cp:coreProperties>
</file>