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salo/Downloads/12 2018 Puzzle-3/"/>
    </mc:Choice>
  </mc:AlternateContent>
  <xr:revisionPtr revIDLastSave="0" documentId="13_ncr:1_{8B8F0317-4D27-1D45-AD73-58A25B05463B}" xr6:coauthVersionLast="33" xr6:coauthVersionMax="40" xr10:uidLastSave="{00000000-0000-0000-0000-000000000000}"/>
  <bookViews>
    <workbookView xWindow="0" yWindow="460" windowWidth="25600" windowHeight="12900" xr2:uid="{00000000-000D-0000-FFFF-FFFF00000000}"/>
  </bookViews>
  <sheets>
    <sheet name="Economy" sheetId="1" r:id="rId1"/>
    <sheet name="Retention Bonus Collections" sheetId="2" r:id="rId2"/>
    <sheet name="Currency Conversions" sheetId="3" r:id="rId3"/>
    <sheet name="Graphs Data" sheetId="4" r:id="rId4"/>
    <sheet name="Example of Conversion" sheetId="9" r:id="rId5"/>
  </sheets>
  <definedNames>
    <definedName name="_xlnm._FilterDatabase" localSheetId="3" hidden="1">'Graphs Data'!$B$6:$F$36</definedName>
  </definedNames>
  <calcPr calcId="179017"/>
</workbook>
</file>

<file path=xl/calcChain.xml><?xml version="1.0" encoding="utf-8"?>
<calcChain xmlns="http://schemas.openxmlformats.org/spreadsheetml/2006/main">
  <c r="I5" i="9" l="1"/>
  <c r="I4" i="9"/>
  <c r="K4" i="9" s="1"/>
  <c r="N4" i="9" s="1"/>
  <c r="F19" i="4"/>
  <c r="F33" i="4"/>
  <c r="F15" i="4"/>
  <c r="F32" i="4"/>
  <c r="F20" i="4"/>
  <c r="F35" i="4"/>
  <c r="F10" i="4"/>
  <c r="F12" i="4"/>
  <c r="F27" i="4"/>
  <c r="F23" i="4"/>
  <c r="F31" i="4"/>
  <c r="F7" i="4"/>
  <c r="F25" i="4"/>
  <c r="F11" i="4"/>
  <c r="F29" i="4"/>
  <c r="F26" i="4"/>
  <c r="F8" i="4"/>
  <c r="F9" i="4"/>
  <c r="F16" i="4"/>
  <c r="F18" i="4"/>
  <c r="F14" i="4"/>
  <c r="AF71" i="3"/>
  <c r="AC71" i="3"/>
  <c r="AB71" i="3"/>
  <c r="Y71" i="3"/>
  <c r="X71" i="3"/>
  <c r="U71" i="3"/>
  <c r="T71" i="3"/>
  <c r="T9" i="2" s="1"/>
  <c r="Q71" i="3"/>
  <c r="P71" i="3"/>
  <c r="M71" i="3"/>
  <c r="L71" i="3"/>
  <c r="I71" i="3"/>
  <c r="H71" i="3"/>
  <c r="E71" i="3"/>
  <c r="D71" i="3"/>
  <c r="AF66" i="3"/>
  <c r="AE66" i="3"/>
  <c r="Z66" i="3"/>
  <c r="S66" i="3"/>
  <c r="R66" i="3"/>
  <c r="G66" i="3"/>
  <c r="F66" i="3"/>
  <c r="B66" i="3"/>
  <c r="AD61" i="3"/>
  <c r="AC61" i="3"/>
  <c r="Z61" i="3"/>
  <c r="Y61" i="3"/>
  <c r="U61" i="3"/>
  <c r="Q61" i="3"/>
  <c r="Q7" i="2" s="1"/>
  <c r="M61" i="3"/>
  <c r="I61" i="3"/>
  <c r="I9" i="2" s="1"/>
  <c r="F61" i="3"/>
  <c r="E61" i="3"/>
  <c r="B61" i="3"/>
  <c r="AF56" i="3"/>
  <c r="AC56" i="3"/>
  <c r="AB56" i="3"/>
  <c r="Y56" i="3"/>
  <c r="X56" i="3"/>
  <c r="U56" i="3"/>
  <c r="T56" i="3"/>
  <c r="Q56" i="3"/>
  <c r="Q9" i="2" s="1"/>
  <c r="P56" i="3"/>
  <c r="P11" i="2" s="1"/>
  <c r="M56" i="3"/>
  <c r="L56" i="3"/>
  <c r="L11" i="2" s="1"/>
  <c r="I56" i="3"/>
  <c r="I10" i="2" s="1"/>
  <c r="H56" i="3"/>
  <c r="E56" i="3"/>
  <c r="D56" i="3"/>
  <c r="AF51" i="3"/>
  <c r="AE51" i="3"/>
  <c r="AE8" i="2" s="1"/>
  <c r="AB51" i="3"/>
  <c r="X51" i="3"/>
  <c r="T51" i="3"/>
  <c r="S51" i="3"/>
  <c r="P51" i="3"/>
  <c r="P9" i="2" s="1"/>
  <c r="O51" i="3"/>
  <c r="L51" i="3"/>
  <c r="H51" i="3"/>
  <c r="G51" i="3"/>
  <c r="D51" i="3"/>
  <c r="AE50" i="3"/>
  <c r="AF46" i="3"/>
  <c r="AE46" i="3"/>
  <c r="AB46" i="3"/>
  <c r="AA46" i="3"/>
  <c r="Y46" i="3"/>
  <c r="X46" i="3"/>
  <c r="T46" i="3"/>
  <c r="S46" i="3"/>
  <c r="P46" i="3"/>
  <c r="M46" i="3"/>
  <c r="L46" i="3"/>
  <c r="H46" i="3"/>
  <c r="G46" i="3"/>
  <c r="D46" i="3"/>
  <c r="AF40" i="3"/>
  <c r="AE40" i="3"/>
  <c r="AD40" i="3"/>
  <c r="T40" i="3"/>
  <c r="T14" i="2" s="1"/>
  <c r="S40" i="3"/>
  <c r="S8" i="2" s="1"/>
  <c r="R40" i="3"/>
  <c r="R15" i="2" s="1"/>
  <c r="O40" i="3"/>
  <c r="H40" i="3"/>
  <c r="H11" i="2" s="1"/>
  <c r="G40" i="3"/>
  <c r="F40" i="3"/>
  <c r="B40" i="3"/>
  <c r="AF36" i="3"/>
  <c r="AE36" i="3"/>
  <c r="AD36" i="3"/>
  <c r="AC36" i="3"/>
  <c r="AB36" i="3"/>
  <c r="AA36" i="3"/>
  <c r="Z36" i="3"/>
  <c r="Y36" i="3"/>
  <c r="X36" i="3"/>
  <c r="F36" i="3"/>
  <c r="E36" i="3"/>
  <c r="D36" i="3"/>
  <c r="C36" i="3"/>
  <c r="B36" i="3"/>
  <c r="AF32" i="3"/>
  <c r="AE32" i="3"/>
  <c r="H32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K32" i="3" s="1"/>
  <c r="J30" i="3"/>
  <c r="I30" i="3"/>
  <c r="H30" i="3"/>
  <c r="G30" i="3"/>
  <c r="F30" i="3"/>
  <c r="E30" i="3"/>
  <c r="D30" i="3"/>
  <c r="C30" i="3"/>
  <c r="B30" i="3"/>
  <c r="AF25" i="3"/>
  <c r="AE25" i="3"/>
  <c r="AD25" i="3"/>
  <c r="AC25" i="3"/>
  <c r="AB25" i="3"/>
  <c r="AA25" i="3"/>
  <c r="Z25" i="3"/>
  <c r="Y25" i="3"/>
  <c r="W25" i="3"/>
  <c r="V25" i="3"/>
  <c r="U25" i="3"/>
  <c r="U7" i="2" s="1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F25" i="3"/>
  <c r="E25" i="3"/>
  <c r="D25" i="3"/>
  <c r="C25" i="3"/>
  <c r="B25" i="3"/>
  <c r="AF20" i="3"/>
  <c r="AE20" i="3"/>
  <c r="AD20" i="3"/>
  <c r="AC20" i="3"/>
  <c r="AB20" i="3"/>
  <c r="AA20" i="3"/>
  <c r="Z20" i="3"/>
  <c r="Y20" i="3"/>
  <c r="X20" i="3"/>
  <c r="X26" i="1" s="1"/>
  <c r="X27" i="1" s="1"/>
  <c r="W20" i="3"/>
  <c r="V20" i="3"/>
  <c r="U20" i="3"/>
  <c r="T20" i="3"/>
  <c r="S20" i="3"/>
  <c r="R20" i="3"/>
  <c r="Q20" i="3"/>
  <c r="P20" i="3"/>
  <c r="P32" i="3" s="1"/>
  <c r="O20" i="3"/>
  <c r="N20" i="3"/>
  <c r="M20" i="3"/>
  <c r="L20" i="3"/>
  <c r="L32" i="3" s="1"/>
  <c r="K20" i="3"/>
  <c r="J20" i="3"/>
  <c r="I20" i="3"/>
  <c r="H20" i="3"/>
  <c r="F20" i="3"/>
  <c r="E20" i="3"/>
  <c r="D20" i="3"/>
  <c r="C20" i="3"/>
  <c r="B20" i="3"/>
  <c r="AF15" i="3"/>
  <c r="AE15" i="3"/>
  <c r="AD15" i="3"/>
  <c r="AC15" i="3"/>
  <c r="AB15" i="3"/>
  <c r="AB32" i="3" s="1"/>
  <c r="AA15" i="3"/>
  <c r="Z15" i="3"/>
  <c r="Y15" i="3"/>
  <c r="X15" i="3"/>
  <c r="X32" i="3" s="1"/>
  <c r="W15" i="3"/>
  <c r="V15" i="3"/>
  <c r="U15" i="3"/>
  <c r="T15" i="3"/>
  <c r="S15" i="3"/>
  <c r="S32" i="3" s="1"/>
  <c r="R15" i="3"/>
  <c r="Q15" i="3"/>
  <c r="P15" i="3"/>
  <c r="N15" i="3"/>
  <c r="M15" i="3"/>
  <c r="L15" i="3"/>
  <c r="K15" i="3"/>
  <c r="J15" i="3"/>
  <c r="I15" i="3"/>
  <c r="H15" i="3"/>
  <c r="G15" i="3"/>
  <c r="F15" i="3"/>
  <c r="E15" i="3"/>
  <c r="D15" i="3"/>
  <c r="D32" i="3" s="1"/>
  <c r="B15" i="3"/>
  <c r="T14" i="3"/>
  <c r="AF10" i="3"/>
  <c r="AE10" i="3"/>
  <c r="F28" i="4" s="1"/>
  <c r="AD10" i="3"/>
  <c r="AC10" i="3"/>
  <c r="AB10" i="3"/>
  <c r="F30" i="4" s="1"/>
  <c r="AA10" i="3"/>
  <c r="F17" i="4" s="1"/>
  <c r="Z10" i="3"/>
  <c r="Y10" i="3"/>
  <c r="X10" i="3"/>
  <c r="W10" i="3"/>
  <c r="V10" i="3"/>
  <c r="U10" i="3"/>
  <c r="T10" i="3"/>
  <c r="F22" i="4" s="1"/>
  <c r="S10" i="3"/>
  <c r="F13" i="4" s="1"/>
  <c r="R10" i="3"/>
  <c r="Q10" i="3"/>
  <c r="P10" i="3"/>
  <c r="O10" i="3"/>
  <c r="F24" i="4" s="1"/>
  <c r="N10" i="3"/>
  <c r="M10" i="3"/>
  <c r="L10" i="3"/>
  <c r="K10" i="3"/>
  <c r="J10" i="3"/>
  <c r="I10" i="3"/>
  <c r="H10" i="3"/>
  <c r="F34" i="4" s="1"/>
  <c r="G10" i="3"/>
  <c r="F10" i="3"/>
  <c r="E10" i="3"/>
  <c r="D10" i="3"/>
  <c r="F36" i="4" s="1"/>
  <c r="C10" i="3"/>
  <c r="F21" i="4" s="1"/>
  <c r="B10" i="3"/>
  <c r="AF9" i="3"/>
  <c r="AF61" i="3" s="1"/>
  <c r="AE9" i="3"/>
  <c r="AD9" i="3"/>
  <c r="AC9" i="3"/>
  <c r="AC46" i="3" s="1"/>
  <c r="AC10" i="2" s="1"/>
  <c r="AB9" i="3"/>
  <c r="AB61" i="3" s="1"/>
  <c r="AA9" i="3"/>
  <c r="AA51" i="3" s="1"/>
  <c r="AA8" i="2" s="1"/>
  <c r="Z9" i="3"/>
  <c r="Y9" i="3"/>
  <c r="Y66" i="3" s="1"/>
  <c r="X9" i="3"/>
  <c r="X25" i="3" s="1"/>
  <c r="W9" i="3"/>
  <c r="W8" i="2" s="1"/>
  <c r="V9" i="3"/>
  <c r="U9" i="3"/>
  <c r="U51" i="3" s="1"/>
  <c r="T9" i="3"/>
  <c r="T61" i="3" s="1"/>
  <c r="S9" i="3"/>
  <c r="R9" i="3"/>
  <c r="R61" i="3" s="1"/>
  <c r="Q9" i="3"/>
  <c r="Q46" i="3" s="1"/>
  <c r="P9" i="3"/>
  <c r="P61" i="3" s="1"/>
  <c r="O9" i="3"/>
  <c r="O46" i="3" s="1"/>
  <c r="N9" i="3"/>
  <c r="M9" i="3"/>
  <c r="M66" i="3" s="1"/>
  <c r="L9" i="3"/>
  <c r="L66" i="3" s="1"/>
  <c r="K9" i="3"/>
  <c r="K66" i="3" s="1"/>
  <c r="K17" i="2" s="1"/>
  <c r="J9" i="3"/>
  <c r="J40" i="3" s="1"/>
  <c r="I9" i="3"/>
  <c r="I51" i="3" s="1"/>
  <c r="H9" i="3"/>
  <c r="H61" i="3" s="1"/>
  <c r="G9" i="3"/>
  <c r="F9" i="3"/>
  <c r="E9" i="3"/>
  <c r="E46" i="3" s="1"/>
  <c r="E7" i="2" s="1"/>
  <c r="D9" i="3"/>
  <c r="D61" i="3" s="1"/>
  <c r="C9" i="3"/>
  <c r="C51" i="3" s="1"/>
  <c r="B9" i="3"/>
  <c r="C29" i="2"/>
  <c r="C25" i="2"/>
  <c r="C23" i="2"/>
  <c r="G22" i="2"/>
  <c r="C21" i="2"/>
  <c r="AE18" i="2"/>
  <c r="T18" i="2"/>
  <c r="P18" i="2"/>
  <c r="F18" i="2"/>
  <c r="E18" i="2"/>
  <c r="D18" i="2"/>
  <c r="B18" i="2"/>
  <c r="T17" i="2"/>
  <c r="E17" i="2"/>
  <c r="D17" i="2"/>
  <c r="AE16" i="2"/>
  <c r="T16" i="2"/>
  <c r="G16" i="2"/>
  <c r="D16" i="2"/>
  <c r="D44" i="1" s="1"/>
  <c r="C16" i="2"/>
  <c r="AD15" i="2"/>
  <c r="G15" i="2"/>
  <c r="F15" i="2"/>
  <c r="D15" i="2"/>
  <c r="C15" i="2"/>
  <c r="B15" i="2"/>
  <c r="P14" i="2"/>
  <c r="G14" i="2"/>
  <c r="F14" i="2"/>
  <c r="D14" i="2"/>
  <c r="C14" i="2"/>
  <c r="M11" i="2"/>
  <c r="I11" i="2"/>
  <c r="E11" i="2"/>
  <c r="D11" i="2"/>
  <c r="U10" i="2"/>
  <c r="R10" i="2"/>
  <c r="Q10" i="2"/>
  <c r="P10" i="2"/>
  <c r="M10" i="2"/>
  <c r="H10" i="2"/>
  <c r="F10" i="2"/>
  <c r="E10" i="2"/>
  <c r="D10" i="2"/>
  <c r="B10" i="2"/>
  <c r="AB9" i="2"/>
  <c r="AA9" i="2"/>
  <c r="M9" i="2"/>
  <c r="H9" i="2"/>
  <c r="G9" i="2"/>
  <c r="F9" i="2"/>
  <c r="D9" i="2"/>
  <c r="U8" i="2"/>
  <c r="P8" i="2"/>
  <c r="M8" i="2"/>
  <c r="L8" i="2"/>
  <c r="H8" i="2"/>
  <c r="D8" i="2"/>
  <c r="C8" i="2"/>
  <c r="AB7" i="2"/>
  <c r="T7" i="2"/>
  <c r="S7" i="2"/>
  <c r="M7" i="2"/>
  <c r="L7" i="2"/>
  <c r="H7" i="2"/>
  <c r="G7" i="2"/>
  <c r="D7" i="2"/>
  <c r="C7" i="2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D69" i="1"/>
  <c r="B69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E69" i="1" s="1"/>
  <c r="D68" i="1"/>
  <c r="C68" i="1"/>
  <c r="B68" i="1"/>
  <c r="AF67" i="1"/>
  <c r="AE67" i="1"/>
  <c r="AC67" i="1"/>
  <c r="AB67" i="1"/>
  <c r="AA67" i="1"/>
  <c r="Y67" i="1"/>
  <c r="X67" i="1"/>
  <c r="W67" i="1"/>
  <c r="U67" i="1"/>
  <c r="T67" i="1"/>
  <c r="S67" i="1"/>
  <c r="Q67" i="1"/>
  <c r="P67" i="1"/>
  <c r="M67" i="1"/>
  <c r="L67" i="1"/>
  <c r="I67" i="1"/>
  <c r="H67" i="1"/>
  <c r="G67" i="1"/>
  <c r="E67" i="1"/>
  <c r="D67" i="1"/>
  <c r="AF64" i="1"/>
  <c r="AE64" i="1"/>
  <c r="AD64" i="1"/>
  <c r="AC64" i="1"/>
  <c r="AA64" i="1"/>
  <c r="Z64" i="1"/>
  <c r="Y64" i="1"/>
  <c r="X64" i="1"/>
  <c r="W64" i="1"/>
  <c r="T64" i="1"/>
  <c r="P64" i="1"/>
  <c r="O64" i="1"/>
  <c r="N64" i="1"/>
  <c r="K64" i="1"/>
  <c r="J64" i="1"/>
  <c r="I64" i="1"/>
  <c r="H64" i="1"/>
  <c r="F64" i="1"/>
  <c r="B64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F62" i="1"/>
  <c r="AE62" i="1"/>
  <c r="AD62" i="1"/>
  <c r="AC62" i="1"/>
  <c r="Y62" i="1"/>
  <c r="X62" i="1"/>
  <c r="U62" i="1"/>
  <c r="U64" i="1" s="1"/>
  <c r="T62" i="1"/>
  <c r="R62" i="1"/>
  <c r="R64" i="1" s="1"/>
  <c r="Q62" i="1"/>
  <c r="Q64" i="1" s="1"/>
  <c r="P62" i="1"/>
  <c r="M62" i="1"/>
  <c r="M64" i="1" s="1"/>
  <c r="L62" i="1"/>
  <c r="L64" i="1" s="1"/>
  <c r="I62" i="1"/>
  <c r="H62" i="1"/>
  <c r="F62" i="1"/>
  <c r="E62" i="1"/>
  <c r="D62" i="1"/>
  <c r="D64" i="1" s="1"/>
  <c r="AF60" i="1"/>
  <c r="AB60" i="1"/>
  <c r="AA60" i="1"/>
  <c r="Y60" i="1"/>
  <c r="X60" i="1"/>
  <c r="AF55" i="1"/>
  <c r="AC55" i="1"/>
  <c r="AB55" i="1"/>
  <c r="Y55" i="1"/>
  <c r="U55" i="1"/>
  <c r="T55" i="1"/>
  <c r="M55" i="1"/>
  <c r="J55" i="1"/>
  <c r="I55" i="1"/>
  <c r="H55" i="1"/>
  <c r="E55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Q55" i="1" s="1"/>
  <c r="P54" i="1"/>
  <c r="P55" i="1" s="1"/>
  <c r="O54" i="1"/>
  <c r="N54" i="1"/>
  <c r="M54" i="1"/>
  <c r="L54" i="1"/>
  <c r="L55" i="1" s="1"/>
  <c r="K54" i="1"/>
  <c r="J54" i="1"/>
  <c r="I54" i="1"/>
  <c r="H54" i="1"/>
  <c r="G54" i="1"/>
  <c r="F54" i="1"/>
  <c r="E54" i="1"/>
  <c r="D54" i="1"/>
  <c r="D55" i="1" s="1"/>
  <c r="B54" i="1"/>
  <c r="AF53" i="1"/>
  <c r="AE53" i="1"/>
  <c r="AE55" i="1" s="1"/>
  <c r="AD53" i="1"/>
  <c r="AD55" i="1" s="1"/>
  <c r="AC53" i="1"/>
  <c r="AB53" i="1"/>
  <c r="AA53" i="1"/>
  <c r="Z53" i="1"/>
  <c r="Z55" i="1" s="1"/>
  <c r="Y53" i="1"/>
  <c r="X53" i="1"/>
  <c r="X55" i="1" s="1"/>
  <c r="W53" i="1"/>
  <c r="V53" i="1"/>
  <c r="V55" i="1" s="1"/>
  <c r="U53" i="1"/>
  <c r="T53" i="1"/>
  <c r="S53" i="1"/>
  <c r="S55" i="1" s="1"/>
  <c r="R53" i="1"/>
  <c r="R55" i="1" s="1"/>
  <c r="Q53" i="1"/>
  <c r="P53" i="1"/>
  <c r="O53" i="1"/>
  <c r="N53" i="1"/>
  <c r="N55" i="1" s="1"/>
  <c r="M53" i="1"/>
  <c r="L53" i="1"/>
  <c r="K53" i="1"/>
  <c r="J53" i="1"/>
  <c r="I53" i="1"/>
  <c r="H53" i="1"/>
  <c r="G53" i="1"/>
  <c r="G55" i="1" s="1"/>
  <c r="F53" i="1"/>
  <c r="F55" i="1" s="1"/>
  <c r="E53" i="1"/>
  <c r="D53" i="1"/>
  <c r="B53" i="1"/>
  <c r="B55" i="1" s="1"/>
  <c r="C52" i="1"/>
  <c r="C53" i="1" s="1"/>
  <c r="AE50" i="1"/>
  <c r="W50" i="1"/>
  <c r="V50" i="1"/>
  <c r="S50" i="1"/>
  <c r="AF49" i="1"/>
  <c r="AE49" i="1"/>
  <c r="AD49" i="1"/>
  <c r="AD50" i="1" s="1"/>
  <c r="AB49" i="1"/>
  <c r="AB50" i="1" s="1"/>
  <c r="AA49" i="1"/>
  <c r="AA50" i="1" s="1"/>
  <c r="Z49" i="1"/>
  <c r="Z50" i="1" s="1"/>
  <c r="Y49" i="1"/>
  <c r="X49" i="1"/>
  <c r="W49" i="1"/>
  <c r="V49" i="1"/>
  <c r="U49" i="1"/>
  <c r="T49" i="1"/>
  <c r="S49" i="1"/>
  <c r="R49" i="1"/>
  <c r="R50" i="1" s="1"/>
  <c r="Q49" i="1"/>
  <c r="O49" i="1"/>
  <c r="O50" i="1" s="1"/>
  <c r="N49" i="1"/>
  <c r="M49" i="1"/>
  <c r="L49" i="1"/>
  <c r="I49" i="1"/>
  <c r="H49" i="1"/>
  <c r="F49" i="1"/>
  <c r="E49" i="1"/>
  <c r="D49" i="1"/>
  <c r="B49" i="1"/>
  <c r="AF48" i="1"/>
  <c r="AF50" i="1" s="1"/>
  <c r="AE48" i="1"/>
  <c r="AD48" i="1"/>
  <c r="AB48" i="1"/>
  <c r="AA48" i="1"/>
  <c r="Z48" i="1"/>
  <c r="Y48" i="1"/>
  <c r="X48" i="1"/>
  <c r="X50" i="1" s="1"/>
  <c r="W48" i="1"/>
  <c r="V48" i="1"/>
  <c r="U48" i="1"/>
  <c r="U50" i="1" s="1"/>
  <c r="T48" i="1"/>
  <c r="T50" i="1" s="1"/>
  <c r="S48" i="1"/>
  <c r="R48" i="1"/>
  <c r="Q48" i="1"/>
  <c r="O48" i="1"/>
  <c r="N48" i="1"/>
  <c r="N50" i="1" s="1"/>
  <c r="M48" i="1"/>
  <c r="L48" i="1"/>
  <c r="L50" i="1" s="1"/>
  <c r="K48" i="1"/>
  <c r="J48" i="1"/>
  <c r="I48" i="1"/>
  <c r="I50" i="1" s="1"/>
  <c r="H48" i="1"/>
  <c r="H50" i="1" s="1"/>
  <c r="F48" i="1"/>
  <c r="F50" i="1" s="1"/>
  <c r="E48" i="1"/>
  <c r="D48" i="1"/>
  <c r="D50" i="1" s="1"/>
  <c r="B48" i="1"/>
  <c r="B50" i="1" s="1"/>
  <c r="AC47" i="1"/>
  <c r="AC48" i="1" s="1"/>
  <c r="P47" i="1"/>
  <c r="P48" i="1" s="1"/>
  <c r="K47" i="1"/>
  <c r="J47" i="1"/>
  <c r="G47" i="1"/>
  <c r="G48" i="1" s="1"/>
  <c r="C47" i="1"/>
  <c r="C48" i="1" s="1"/>
  <c r="S45" i="1"/>
  <c r="D45" i="1"/>
  <c r="AF44" i="1"/>
  <c r="AB44" i="1"/>
  <c r="Z44" i="1"/>
  <c r="Z45" i="1" s="1"/>
  <c r="Y44" i="1"/>
  <c r="Y45" i="1" s="1"/>
  <c r="X44" i="1"/>
  <c r="X45" i="1" s="1"/>
  <c r="S44" i="1"/>
  <c r="P44" i="1"/>
  <c r="O44" i="1"/>
  <c r="H44" i="1"/>
  <c r="AF43" i="1"/>
  <c r="AF45" i="1" s="1"/>
  <c r="AE43" i="1"/>
  <c r="AD43" i="1"/>
  <c r="AC43" i="1"/>
  <c r="AB43" i="1"/>
  <c r="AB45" i="1" s="1"/>
  <c r="Z43" i="1"/>
  <c r="Y43" i="1"/>
  <c r="X43" i="1"/>
  <c r="S43" i="1"/>
  <c r="Q43" i="1"/>
  <c r="O43" i="1"/>
  <c r="O45" i="1" s="1"/>
  <c r="M43" i="1"/>
  <c r="L43" i="1"/>
  <c r="K43" i="1"/>
  <c r="I43" i="1"/>
  <c r="H43" i="1"/>
  <c r="H45" i="1" s="1"/>
  <c r="G43" i="1"/>
  <c r="F43" i="1"/>
  <c r="E43" i="1"/>
  <c r="D43" i="1"/>
  <c r="C43" i="1"/>
  <c r="B43" i="1"/>
  <c r="AE42" i="1"/>
  <c r="AD42" i="1"/>
  <c r="AB42" i="1"/>
  <c r="AA42" i="1"/>
  <c r="AA43" i="1" s="1"/>
  <c r="W42" i="1"/>
  <c r="W43" i="1" s="1"/>
  <c r="V42" i="1"/>
  <c r="V43" i="1" s="1"/>
  <c r="U42" i="1"/>
  <c r="U43" i="1" s="1"/>
  <c r="T42" i="1"/>
  <c r="T43" i="1" s="1"/>
  <c r="R42" i="1"/>
  <c r="R43" i="1" s="1"/>
  <c r="Q42" i="1"/>
  <c r="P42" i="1"/>
  <c r="P43" i="1" s="1"/>
  <c r="P45" i="1" s="1"/>
  <c r="N42" i="1"/>
  <c r="N43" i="1" s="1"/>
  <c r="M42" i="1"/>
  <c r="L42" i="1"/>
  <c r="J42" i="1"/>
  <c r="J43" i="1" s="1"/>
  <c r="I42" i="1"/>
  <c r="F42" i="1"/>
  <c r="E42" i="1"/>
  <c r="D42" i="1"/>
  <c r="C42" i="1"/>
  <c r="B42" i="1"/>
  <c r="AE40" i="1"/>
  <c r="AF39" i="1"/>
  <c r="AE39" i="1"/>
  <c r="X39" i="1"/>
  <c r="M39" i="1"/>
  <c r="H39" i="1"/>
  <c r="D39" i="1"/>
  <c r="AF38" i="1"/>
  <c r="AF40" i="1" s="1"/>
  <c r="AE38" i="1"/>
  <c r="AD38" i="1"/>
  <c r="AC38" i="1"/>
  <c r="AB38" i="1"/>
  <c r="AA38" i="1"/>
  <c r="Y38" i="1"/>
  <c r="X38" i="1"/>
  <c r="X40" i="1" s="1"/>
  <c r="X57" i="1" s="1"/>
  <c r="W38" i="1"/>
  <c r="V38" i="1"/>
  <c r="U38" i="1"/>
  <c r="T38" i="1"/>
  <c r="Q38" i="1"/>
  <c r="P38" i="1"/>
  <c r="O38" i="1"/>
  <c r="N38" i="1"/>
  <c r="L38" i="1"/>
  <c r="K38" i="1"/>
  <c r="J38" i="1"/>
  <c r="I38" i="1"/>
  <c r="H38" i="1"/>
  <c r="H40" i="1" s="1"/>
  <c r="D38" i="1"/>
  <c r="D40" i="1" s="1"/>
  <c r="C38" i="1"/>
  <c r="B38" i="1"/>
  <c r="Z37" i="1"/>
  <c r="Z38" i="1" s="1"/>
  <c r="W37" i="1"/>
  <c r="V37" i="1"/>
  <c r="U37" i="1"/>
  <c r="S37" i="1"/>
  <c r="S38" i="1" s="1"/>
  <c r="R37" i="1"/>
  <c r="R38" i="1" s="1"/>
  <c r="Q37" i="1"/>
  <c r="P37" i="1"/>
  <c r="O37" i="1"/>
  <c r="N37" i="1"/>
  <c r="M37" i="1"/>
  <c r="M38" i="1" s="1"/>
  <c r="M40" i="1" s="1"/>
  <c r="L37" i="1"/>
  <c r="K37" i="1"/>
  <c r="J37" i="1"/>
  <c r="I37" i="1"/>
  <c r="G37" i="1"/>
  <c r="G38" i="1" s="1"/>
  <c r="F37" i="1"/>
  <c r="F38" i="1" s="1"/>
  <c r="E37" i="1"/>
  <c r="E38" i="1" s="1"/>
  <c r="B37" i="1"/>
  <c r="AF36" i="1"/>
  <c r="AE36" i="1"/>
  <c r="AE60" i="1" s="1"/>
  <c r="AD36" i="1"/>
  <c r="AD60" i="1" s="1"/>
  <c r="AC36" i="1"/>
  <c r="AC60" i="1" s="1"/>
  <c r="AB36" i="1"/>
  <c r="AA36" i="1"/>
  <c r="Z36" i="1"/>
  <c r="Z60" i="1" s="1"/>
  <c r="Y36" i="1"/>
  <c r="X36" i="1"/>
  <c r="F36" i="1"/>
  <c r="F60" i="1" s="1"/>
  <c r="E36" i="1"/>
  <c r="E60" i="1" s="1"/>
  <c r="D36" i="1"/>
  <c r="D60" i="1" s="1"/>
  <c r="C36" i="1"/>
  <c r="C60" i="1" s="1"/>
  <c r="B36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F27" i="1"/>
  <c r="AE27" i="1"/>
  <c r="AD27" i="1"/>
  <c r="AC27" i="1"/>
  <c r="AB27" i="1"/>
  <c r="AA27" i="1"/>
  <c r="Z27" i="1"/>
  <c r="Y27" i="1"/>
  <c r="W27" i="1"/>
  <c r="V27" i="1"/>
  <c r="U27" i="1"/>
  <c r="T27" i="1"/>
  <c r="S27" i="1"/>
  <c r="R27" i="1"/>
  <c r="Q27" i="1"/>
  <c r="P27" i="1"/>
  <c r="O27" i="1"/>
  <c r="M27" i="1"/>
  <c r="L27" i="1"/>
  <c r="K27" i="1"/>
  <c r="J27" i="1"/>
  <c r="I27" i="1"/>
  <c r="H27" i="1"/>
  <c r="G27" i="1"/>
  <c r="F27" i="1"/>
  <c r="E27" i="1"/>
  <c r="D27" i="1"/>
  <c r="C27" i="1"/>
  <c r="B27" i="1"/>
  <c r="E26" i="1"/>
  <c r="AF23" i="1"/>
  <c r="AE23" i="1"/>
  <c r="AD23" i="1"/>
  <c r="AC23" i="1"/>
  <c r="AB23" i="1"/>
  <c r="AA23" i="1"/>
  <c r="Z23" i="1"/>
  <c r="X23" i="1"/>
  <c r="W23" i="1"/>
  <c r="V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X22" i="1"/>
  <c r="U22" i="1"/>
  <c r="U23" i="1" s="1"/>
  <c r="T22" i="1"/>
  <c r="T23" i="1" s="1"/>
  <c r="E22" i="1"/>
  <c r="AB19" i="1"/>
  <c r="Y19" i="1"/>
  <c r="X19" i="1"/>
  <c r="O19" i="1"/>
  <c r="N19" i="1"/>
  <c r="M19" i="1"/>
  <c r="L19" i="1"/>
  <c r="G19" i="1"/>
  <c r="F19" i="1"/>
  <c r="AF18" i="1"/>
  <c r="AF19" i="1" s="1"/>
  <c r="AE18" i="1"/>
  <c r="AE19" i="1" s="1"/>
  <c r="AD18" i="1"/>
  <c r="AD19" i="1" s="1"/>
  <c r="AC18" i="1"/>
  <c r="AC19" i="1" s="1"/>
  <c r="AB18" i="1"/>
  <c r="Y18" i="1"/>
  <c r="X18" i="1"/>
  <c r="U18" i="1"/>
  <c r="U19" i="1" s="1"/>
  <c r="T18" i="1"/>
  <c r="T19" i="1" s="1"/>
  <c r="S18" i="1"/>
  <c r="S19" i="1" s="1"/>
  <c r="R18" i="1"/>
  <c r="R19" i="1" s="1"/>
  <c r="Q18" i="1"/>
  <c r="Q19" i="1" s="1"/>
  <c r="P18" i="1"/>
  <c r="P19" i="1" s="1"/>
  <c r="O18" i="1"/>
  <c r="M18" i="1"/>
  <c r="L18" i="1"/>
  <c r="I18" i="1"/>
  <c r="I19" i="1" s="1"/>
  <c r="H18" i="1"/>
  <c r="H19" i="1" s="1"/>
  <c r="E18" i="1"/>
  <c r="E19" i="1" s="1"/>
  <c r="E33" i="1" s="1"/>
  <c r="C31" i="4" s="1"/>
  <c r="D18" i="1"/>
  <c r="D19" i="1" s="1"/>
  <c r="D33" i="1" s="1"/>
  <c r="C36" i="4" s="1"/>
  <c r="C18" i="1"/>
  <c r="C19" i="1" s="1"/>
  <c r="B18" i="1"/>
  <c r="B19" i="1" s="1"/>
  <c r="AF15" i="1"/>
  <c r="AF33" i="1" s="1"/>
  <c r="T15" i="1"/>
  <c r="H15" i="1"/>
  <c r="E15" i="1"/>
  <c r="D15" i="1"/>
  <c r="C15" i="1"/>
  <c r="B15" i="1"/>
  <c r="AF14" i="1"/>
  <c r="AE14" i="1"/>
  <c r="AE15" i="1" s="1"/>
  <c r="AD14" i="1"/>
  <c r="AD15" i="1" s="1"/>
  <c r="T14" i="1"/>
  <c r="H14" i="1"/>
  <c r="G14" i="1"/>
  <c r="G15" i="1" s="1"/>
  <c r="G33" i="1" s="1"/>
  <c r="C14" i="4" s="1"/>
  <c r="F14" i="1"/>
  <c r="F15" i="1" s="1"/>
  <c r="F33" i="1" s="1"/>
  <c r="C23" i="4" s="1"/>
  <c r="T33" i="1" l="1"/>
  <c r="C22" i="4" s="1"/>
  <c r="D71" i="1"/>
  <c r="E36" i="4" s="1"/>
  <c r="O11" i="2"/>
  <c r="O10" i="2"/>
  <c r="O7" i="2"/>
  <c r="O8" i="2"/>
  <c r="O9" i="2"/>
  <c r="B45" i="1"/>
  <c r="S39" i="1"/>
  <c r="S40" i="1" s="1"/>
  <c r="S57" i="1" s="1"/>
  <c r="D13" i="4" s="1"/>
  <c r="O14" i="1"/>
  <c r="O15" i="1" s="1"/>
  <c r="D57" i="1"/>
  <c r="AF57" i="1"/>
  <c r="AD33" i="1"/>
  <c r="C18" i="4" s="1"/>
  <c r="B33" i="1"/>
  <c r="C33" i="4" s="1"/>
  <c r="H57" i="1"/>
  <c r="D34" i="4" s="1"/>
  <c r="J25" i="2"/>
  <c r="J23" i="2"/>
  <c r="J21" i="2"/>
  <c r="J24" i="2"/>
  <c r="J14" i="1"/>
  <c r="J15" i="1" s="1"/>
  <c r="J33" i="1" s="1"/>
  <c r="C9" i="4" s="1"/>
  <c r="J22" i="2"/>
  <c r="AE33" i="1"/>
  <c r="C28" i="4" s="1"/>
  <c r="C33" i="1"/>
  <c r="C21" i="4" s="1"/>
  <c r="H33" i="1"/>
  <c r="C34" i="4" s="1"/>
  <c r="AA73" i="3"/>
  <c r="K67" i="1"/>
  <c r="C30" i="2"/>
  <c r="C40" i="3"/>
  <c r="W40" i="3"/>
  <c r="J61" i="3"/>
  <c r="C66" i="3"/>
  <c r="AA66" i="3"/>
  <c r="AA11" i="2" s="1"/>
  <c r="V51" i="3"/>
  <c r="V32" i="3"/>
  <c r="V7" i="2"/>
  <c r="V62" i="1"/>
  <c r="V64" i="1" s="1"/>
  <c r="V67" i="1"/>
  <c r="V56" i="3"/>
  <c r="V11" i="2" s="1"/>
  <c r="V46" i="3"/>
  <c r="V71" i="3"/>
  <c r="T10" i="2"/>
  <c r="T11" i="2"/>
  <c r="AF73" i="3"/>
  <c r="W51" i="3"/>
  <c r="V18" i="1"/>
  <c r="V19" i="1" s="1"/>
  <c r="M50" i="1"/>
  <c r="Y50" i="1"/>
  <c r="K55" i="1"/>
  <c r="W55" i="1"/>
  <c r="B16" i="2"/>
  <c r="B67" i="1"/>
  <c r="B56" i="3"/>
  <c r="B17" i="2"/>
  <c r="B46" i="3"/>
  <c r="B8" i="2"/>
  <c r="B71" i="3"/>
  <c r="B51" i="3"/>
  <c r="B32" i="3"/>
  <c r="B7" i="2"/>
  <c r="B39" i="1" s="1"/>
  <c r="B40" i="1" s="1"/>
  <c r="B57" i="1" s="1"/>
  <c r="B62" i="1"/>
  <c r="N67" i="1"/>
  <c r="N56" i="3"/>
  <c r="N46" i="3"/>
  <c r="N71" i="3"/>
  <c r="N51" i="3"/>
  <c r="N32" i="3"/>
  <c r="N62" i="1"/>
  <c r="Z67" i="1"/>
  <c r="Z56" i="3"/>
  <c r="Z46" i="3"/>
  <c r="Z71" i="3"/>
  <c r="Z51" i="3"/>
  <c r="Z32" i="3"/>
  <c r="Z62" i="1"/>
  <c r="F16" i="2"/>
  <c r="F44" i="1" s="1"/>
  <c r="F45" i="1" s="1"/>
  <c r="F17" i="2"/>
  <c r="Z40" i="3"/>
  <c r="W62" i="1"/>
  <c r="W56" i="3"/>
  <c r="W71" i="3"/>
  <c r="W61" i="3"/>
  <c r="W10" i="2"/>
  <c r="K46" i="3"/>
  <c r="V40" i="3"/>
  <c r="R16" i="2"/>
  <c r="C56" i="3"/>
  <c r="C17" i="2"/>
  <c r="C44" i="1" s="1"/>
  <c r="C45" i="1" s="1"/>
  <c r="C18" i="2"/>
  <c r="C71" i="3"/>
  <c r="C11" i="2" s="1"/>
  <c r="C32" i="2"/>
  <c r="C61" i="3"/>
  <c r="C31" i="2"/>
  <c r="C10" i="2"/>
  <c r="C28" i="2"/>
  <c r="C54" i="1" s="1"/>
  <c r="C55" i="1" s="1"/>
  <c r="C24" i="2"/>
  <c r="C22" i="2"/>
  <c r="C49" i="1" s="1"/>
  <c r="C50" i="1" s="1"/>
  <c r="C62" i="1"/>
  <c r="C64" i="1" s="1"/>
  <c r="O56" i="3"/>
  <c r="O73" i="3" s="1"/>
  <c r="O71" i="3"/>
  <c r="O61" i="3"/>
  <c r="O62" i="1"/>
  <c r="AA56" i="3"/>
  <c r="AA10" i="2" s="1"/>
  <c r="AA71" i="3"/>
  <c r="AA61" i="3"/>
  <c r="AA7" i="2" s="1"/>
  <c r="AA39" i="1" s="1"/>
  <c r="AA40" i="1" s="1"/>
  <c r="AA62" i="1"/>
  <c r="T32" i="3"/>
  <c r="G17" i="2"/>
  <c r="G44" i="1" s="1"/>
  <c r="G45" i="1" s="1"/>
  <c r="G18" i="2"/>
  <c r="AA40" i="3"/>
  <c r="N61" i="3"/>
  <c r="N11" i="2" s="1"/>
  <c r="I7" i="2"/>
  <c r="I8" i="2"/>
  <c r="V66" i="3"/>
  <c r="R14" i="1"/>
  <c r="R15" i="1" s="1"/>
  <c r="R33" i="1" s="1"/>
  <c r="C10" i="4" s="1"/>
  <c r="J18" i="1"/>
  <c r="J19" i="1" s="1"/>
  <c r="K18" i="1"/>
  <c r="K19" i="1" s="1"/>
  <c r="E64" i="1"/>
  <c r="O67" i="1"/>
  <c r="AB8" i="2"/>
  <c r="W32" i="3"/>
  <c r="AD14" i="2"/>
  <c r="AD18" i="2"/>
  <c r="AD17" i="2"/>
  <c r="S73" i="3"/>
  <c r="J66" i="3"/>
  <c r="X71" i="1"/>
  <c r="D36" i="4"/>
  <c r="E7" i="4"/>
  <c r="D7" i="4"/>
  <c r="B11" i="2"/>
  <c r="AE14" i="2"/>
  <c r="AE15" i="2"/>
  <c r="R18" i="2"/>
  <c r="R17" i="2"/>
  <c r="R14" i="2"/>
  <c r="R44" i="1" s="1"/>
  <c r="R45" i="1" s="1"/>
  <c r="S10" i="2"/>
  <c r="S11" i="2"/>
  <c r="K62" i="1"/>
  <c r="K56" i="3"/>
  <c r="K71" i="3"/>
  <c r="K61" i="3"/>
  <c r="S14" i="1"/>
  <c r="S15" i="1" s="1"/>
  <c r="S33" i="1" s="1"/>
  <c r="C13" i="4" s="1"/>
  <c r="T8" i="2"/>
  <c r="T39" i="1" s="1"/>
  <c r="T40" i="1" s="1"/>
  <c r="T57" i="1" s="1"/>
  <c r="W18" i="1"/>
  <c r="W19" i="1" s="1"/>
  <c r="AA18" i="1"/>
  <c r="AA19" i="1" s="1"/>
  <c r="Q50" i="1"/>
  <c r="O55" i="1"/>
  <c r="AA55" i="1"/>
  <c r="B60" i="1"/>
  <c r="AF71" i="1"/>
  <c r="B9" i="2"/>
  <c r="S9" i="2"/>
  <c r="F46" i="3"/>
  <c r="F8" i="2"/>
  <c r="F71" i="3"/>
  <c r="F51" i="3"/>
  <c r="F11" i="2" s="1"/>
  <c r="F32" i="3"/>
  <c r="F7" i="2"/>
  <c r="F67" i="1"/>
  <c r="F56" i="3"/>
  <c r="R46" i="3"/>
  <c r="R71" i="3"/>
  <c r="R51" i="3"/>
  <c r="R9" i="2" s="1"/>
  <c r="R32" i="3"/>
  <c r="R67" i="1"/>
  <c r="R56" i="3"/>
  <c r="AD46" i="3"/>
  <c r="AD71" i="3"/>
  <c r="AD51" i="3"/>
  <c r="AD32" i="3"/>
  <c r="AD67" i="1"/>
  <c r="AD56" i="3"/>
  <c r="C15" i="3"/>
  <c r="C32" i="3" s="1"/>
  <c r="O15" i="3"/>
  <c r="AA32" i="3"/>
  <c r="K40" i="3"/>
  <c r="W46" i="3"/>
  <c r="K51" i="3"/>
  <c r="N66" i="3"/>
  <c r="J51" i="3"/>
  <c r="J32" i="3"/>
  <c r="J62" i="1"/>
  <c r="J67" i="1"/>
  <c r="J56" i="3"/>
  <c r="J46" i="3"/>
  <c r="J71" i="3"/>
  <c r="W66" i="3"/>
  <c r="E50" i="1"/>
  <c r="C67" i="1"/>
  <c r="C69" i="1" s="1"/>
  <c r="P7" i="2"/>
  <c r="P39" i="1" s="1"/>
  <c r="P40" i="1" s="1"/>
  <c r="C9" i="2"/>
  <c r="C39" i="1" s="1"/>
  <c r="C40" i="1" s="1"/>
  <c r="B14" i="2"/>
  <c r="B44" i="1" s="1"/>
  <c r="AC15" i="2"/>
  <c r="AD16" i="2"/>
  <c r="AE17" i="2"/>
  <c r="G71" i="3"/>
  <c r="G20" i="3"/>
  <c r="G61" i="3"/>
  <c r="G62" i="1"/>
  <c r="G64" i="1" s="1"/>
  <c r="G25" i="3"/>
  <c r="G56" i="3"/>
  <c r="G73" i="3" s="1"/>
  <c r="S71" i="3"/>
  <c r="S61" i="3"/>
  <c r="S62" i="1"/>
  <c r="S64" i="1" s="1"/>
  <c r="S56" i="3"/>
  <c r="AE71" i="3"/>
  <c r="AE61" i="3"/>
  <c r="AE73" i="3" s="1"/>
  <c r="AE7" i="2"/>
  <c r="AE56" i="3"/>
  <c r="AE9" i="2" s="1"/>
  <c r="N40" i="3"/>
  <c r="C46" i="3"/>
  <c r="C73" i="3" s="1"/>
  <c r="E8" i="2"/>
  <c r="E39" i="1" s="1"/>
  <c r="E40" i="1" s="1"/>
  <c r="E57" i="1" s="1"/>
  <c r="D31" i="4" s="1"/>
  <c r="E9" i="2"/>
  <c r="AC11" i="2"/>
  <c r="AC18" i="2"/>
  <c r="V61" i="3"/>
  <c r="V9" i="2" s="1"/>
  <c r="O66" i="3"/>
  <c r="AC9" i="2"/>
  <c r="T15" i="2"/>
  <c r="T44" i="1" s="1"/>
  <c r="T45" i="1" s="1"/>
  <c r="E16" i="2"/>
  <c r="M32" i="3"/>
  <c r="Y32" i="3"/>
  <c r="D40" i="3"/>
  <c r="P40" i="3"/>
  <c r="AB40" i="3"/>
  <c r="I46" i="3"/>
  <c r="U46" i="3"/>
  <c r="M51" i="3"/>
  <c r="M73" i="3" s="1"/>
  <c r="Y51" i="3"/>
  <c r="Y73" i="3" s="1"/>
  <c r="D66" i="3"/>
  <c r="D73" i="3" s="1"/>
  <c r="P66" i="3"/>
  <c r="P73" i="3" s="1"/>
  <c r="AB66" i="3"/>
  <c r="AB73" i="3" s="1"/>
  <c r="E14" i="2"/>
  <c r="E44" i="1" s="1"/>
  <c r="E45" i="1" s="1"/>
  <c r="E15" i="2"/>
  <c r="E40" i="3"/>
  <c r="Q40" i="3"/>
  <c r="AC40" i="3"/>
  <c r="L61" i="3"/>
  <c r="X61" i="3"/>
  <c r="X73" i="3" s="1"/>
  <c r="E66" i="3"/>
  <c r="Q66" i="3"/>
  <c r="AC66" i="3"/>
  <c r="AC14" i="2" s="1"/>
  <c r="E32" i="3"/>
  <c r="Q32" i="3"/>
  <c r="AC32" i="3"/>
  <c r="E51" i="3"/>
  <c r="Q51" i="3"/>
  <c r="AC51" i="3"/>
  <c r="H66" i="3"/>
  <c r="H73" i="3" s="1"/>
  <c r="T66" i="3"/>
  <c r="T73" i="3" s="1"/>
  <c r="AC16" i="2"/>
  <c r="I40" i="3"/>
  <c r="U40" i="3"/>
  <c r="I66" i="3"/>
  <c r="U66" i="3"/>
  <c r="Q8" i="2"/>
  <c r="I32" i="3"/>
  <c r="U32" i="3"/>
  <c r="L40" i="3"/>
  <c r="X40" i="3"/>
  <c r="X14" i="1" s="1"/>
  <c r="X15" i="1" s="1"/>
  <c r="X33" i="1" s="1"/>
  <c r="C7" i="4" s="1"/>
  <c r="X66" i="3"/>
  <c r="M40" i="3"/>
  <c r="Y40" i="3"/>
  <c r="D22" i="4" l="1"/>
  <c r="T71" i="1"/>
  <c r="E22" i="4" s="1"/>
  <c r="D33" i="4"/>
  <c r="B71" i="1"/>
  <c r="E33" i="4" s="1"/>
  <c r="C57" i="1"/>
  <c r="D21" i="4" s="1"/>
  <c r="Z73" i="3"/>
  <c r="H71" i="1"/>
  <c r="E34" i="4" s="1"/>
  <c r="S71" i="1"/>
  <c r="E13" i="4" s="1"/>
  <c r="V39" i="1"/>
  <c r="V40" i="1" s="1"/>
  <c r="V57" i="1" s="1"/>
  <c r="D20" i="4" s="1"/>
  <c r="J16" i="2"/>
  <c r="J8" i="2"/>
  <c r="J79" i="3"/>
  <c r="J11" i="2"/>
  <c r="K73" i="3"/>
  <c r="K11" i="2"/>
  <c r="K10" i="2"/>
  <c r="K7" i="2"/>
  <c r="K14" i="2"/>
  <c r="K9" i="2"/>
  <c r="M15" i="2"/>
  <c r="M14" i="2"/>
  <c r="M44" i="1" s="1"/>
  <c r="M45" i="1" s="1"/>
  <c r="M57" i="1" s="1"/>
  <c r="M18" i="2"/>
  <c r="M14" i="1"/>
  <c r="M15" i="1" s="1"/>
  <c r="M33" i="1" s="1"/>
  <c r="C29" i="4" s="1"/>
  <c r="M16" i="2"/>
  <c r="M17" i="2"/>
  <c r="L9" i="2"/>
  <c r="L10" i="2"/>
  <c r="I73" i="3"/>
  <c r="F39" i="1"/>
  <c r="F40" i="1" s="1"/>
  <c r="F57" i="1" s="1"/>
  <c r="AD44" i="1"/>
  <c r="AD45" i="1" s="1"/>
  <c r="J15" i="2"/>
  <c r="J14" i="2"/>
  <c r="J44" i="1" s="1"/>
  <c r="J45" i="1" s="1"/>
  <c r="J9" i="2"/>
  <c r="U9" i="2"/>
  <c r="U15" i="2"/>
  <c r="U16" i="2"/>
  <c r="U18" i="2"/>
  <c r="U17" i="2"/>
  <c r="U14" i="2"/>
  <c r="U44" i="1" s="1"/>
  <c r="U45" i="1" s="1"/>
  <c r="U14" i="1"/>
  <c r="U15" i="1" s="1"/>
  <c r="U33" i="1" s="1"/>
  <c r="C11" i="4" s="1"/>
  <c r="R8" i="2"/>
  <c r="R7" i="2"/>
  <c r="R73" i="3"/>
  <c r="R11" i="2"/>
  <c r="Y9" i="2"/>
  <c r="Y11" i="2"/>
  <c r="Y10" i="2"/>
  <c r="Y7" i="2"/>
  <c r="Y14" i="1"/>
  <c r="Y15" i="1" s="1"/>
  <c r="Y33" i="1" s="1"/>
  <c r="C35" i="4" s="1"/>
  <c r="Y8" i="2"/>
  <c r="U73" i="3"/>
  <c r="U11" i="2"/>
  <c r="AC25" i="2"/>
  <c r="AC23" i="2"/>
  <c r="AC21" i="2"/>
  <c r="AC49" i="1" s="1"/>
  <c r="AC50" i="1" s="1"/>
  <c r="AC14" i="1"/>
  <c r="AC15" i="1" s="1"/>
  <c r="AC33" i="1" s="1"/>
  <c r="C15" i="4" s="1"/>
  <c r="AC8" i="2"/>
  <c r="AC39" i="1" s="1"/>
  <c r="AC40" i="1" s="1"/>
  <c r="AC22" i="2"/>
  <c r="AC24" i="2"/>
  <c r="AB15" i="2"/>
  <c r="AB16" i="2"/>
  <c r="AB10" i="2"/>
  <c r="AB18" i="2"/>
  <c r="AB17" i="2"/>
  <c r="AB14" i="2"/>
  <c r="AB11" i="2"/>
  <c r="AB62" i="1"/>
  <c r="AB64" i="1" s="1"/>
  <c r="AB14" i="1"/>
  <c r="AB15" i="1" s="1"/>
  <c r="AB33" i="1" s="1"/>
  <c r="C30" i="4" s="1"/>
  <c r="J10" i="2"/>
  <c r="AD11" i="2"/>
  <c r="AD8" i="2"/>
  <c r="AD9" i="2"/>
  <c r="W7" i="2"/>
  <c r="J49" i="1"/>
  <c r="J50" i="1" s="1"/>
  <c r="Q16" i="2"/>
  <c r="Q18" i="2"/>
  <c r="Q17" i="2"/>
  <c r="Q14" i="1"/>
  <c r="Q15" i="1" s="1"/>
  <c r="Q33" i="1" s="1"/>
  <c r="C12" i="4" s="1"/>
  <c r="Q15" i="2"/>
  <c r="Q14" i="2"/>
  <c r="Q44" i="1" s="1"/>
  <c r="Q45" i="1" s="1"/>
  <c r="AB39" i="1"/>
  <c r="AB40" i="1" s="1"/>
  <c r="AB57" i="1" s="1"/>
  <c r="D30" i="4" s="1"/>
  <c r="B73" i="3"/>
  <c r="J18" i="2"/>
  <c r="J73" i="3"/>
  <c r="O22" i="1"/>
  <c r="O23" i="1" s="1"/>
  <c r="O32" i="3"/>
  <c r="V16" i="2"/>
  <c r="V18" i="2"/>
  <c r="V17" i="2"/>
  <c r="V15" i="2"/>
  <c r="V14" i="2"/>
  <c r="V44" i="1" s="1"/>
  <c r="V45" i="1" s="1"/>
  <c r="V14" i="1"/>
  <c r="V15" i="1" s="1"/>
  <c r="V33" i="1" s="1"/>
  <c r="C20" i="4" s="1"/>
  <c r="I15" i="2"/>
  <c r="I14" i="2"/>
  <c r="I18" i="2"/>
  <c r="I16" i="2"/>
  <c r="I14" i="1"/>
  <c r="I15" i="1" s="1"/>
  <c r="I33" i="1" s="1"/>
  <c r="C16" i="4" s="1"/>
  <c r="I17" i="2"/>
  <c r="L17" i="2"/>
  <c r="L18" i="2"/>
  <c r="L14" i="1"/>
  <c r="L15" i="1" s="1"/>
  <c r="L33" i="1" s="1"/>
  <c r="C26" i="4" s="1"/>
  <c r="L15" i="2"/>
  <c r="L16" i="2"/>
  <c r="L14" i="2"/>
  <c r="L44" i="1" s="1"/>
  <c r="L45" i="1" s="1"/>
  <c r="Q73" i="3"/>
  <c r="Q11" i="2"/>
  <c r="Q39" i="1" s="1"/>
  <c r="Q40" i="1" s="1"/>
  <c r="Q57" i="1" s="1"/>
  <c r="G25" i="2"/>
  <c r="G23" i="2"/>
  <c r="G11" i="2"/>
  <c r="G24" i="2"/>
  <c r="G8" i="2"/>
  <c r="G39" i="1" s="1"/>
  <c r="G40" i="1" s="1"/>
  <c r="K18" i="2"/>
  <c r="K15" i="2"/>
  <c r="AD10" i="2"/>
  <c r="AD73" i="3"/>
  <c r="AD7" i="2"/>
  <c r="AD39" i="1" s="1"/>
  <c r="AD40" i="1" s="1"/>
  <c r="AD57" i="1" s="1"/>
  <c r="I39" i="1"/>
  <c r="I40" i="1" s="1"/>
  <c r="Z9" i="2"/>
  <c r="Z11" i="2"/>
  <c r="Z8" i="2"/>
  <c r="Z7" i="2"/>
  <c r="Z14" i="1"/>
  <c r="Z15" i="1" s="1"/>
  <c r="Z33" i="1" s="1"/>
  <c r="C25" i="4" s="1"/>
  <c r="Z10" i="2"/>
  <c r="N8" i="2"/>
  <c r="N7" i="2"/>
  <c r="N10" i="2"/>
  <c r="O39" i="1"/>
  <c r="O40" i="1" s="1"/>
  <c r="O57" i="1" s="1"/>
  <c r="E73" i="3"/>
  <c r="W73" i="3"/>
  <c r="W9" i="2"/>
  <c r="AE44" i="1"/>
  <c r="AE45" i="1" s="1"/>
  <c r="AE57" i="1" s="1"/>
  <c r="O33" i="1"/>
  <c r="C24" i="4" s="1"/>
  <c r="AC17" i="2"/>
  <c r="AC44" i="1" s="1"/>
  <c r="AC45" i="1" s="1"/>
  <c r="AC73" i="3"/>
  <c r="P24" i="2"/>
  <c r="P22" i="2"/>
  <c r="P21" i="2"/>
  <c r="P23" i="2"/>
  <c r="P25" i="2"/>
  <c r="P14" i="1"/>
  <c r="P15" i="1" s="1"/>
  <c r="P33" i="1" s="1"/>
  <c r="C27" i="4" s="1"/>
  <c r="N15" i="2"/>
  <c r="N14" i="2"/>
  <c r="N16" i="2"/>
  <c r="N14" i="1"/>
  <c r="N15" i="1" s="1"/>
  <c r="N33" i="1" s="1"/>
  <c r="C19" i="4" s="1"/>
  <c r="N18" i="2"/>
  <c r="N17" i="2"/>
  <c r="K24" i="2"/>
  <c r="K22" i="2"/>
  <c r="K25" i="2"/>
  <c r="K23" i="2"/>
  <c r="K14" i="1"/>
  <c r="K15" i="1" s="1"/>
  <c r="K33" i="1" s="1"/>
  <c r="C8" i="4" s="1"/>
  <c r="K21" i="2"/>
  <c r="F73" i="3"/>
  <c r="E71" i="1"/>
  <c r="E31" i="4" s="1"/>
  <c r="N26" i="1"/>
  <c r="N27" i="1" s="1"/>
  <c r="N9" i="2"/>
  <c r="N73" i="3"/>
  <c r="W14" i="2"/>
  <c r="W18" i="2"/>
  <c r="W17" i="2"/>
  <c r="W15" i="2"/>
  <c r="W16" i="2"/>
  <c r="W14" i="1"/>
  <c r="W15" i="1" s="1"/>
  <c r="W33" i="1" s="1"/>
  <c r="C32" i="4" s="1"/>
  <c r="G21" i="2"/>
  <c r="G10" i="2"/>
  <c r="G32" i="3"/>
  <c r="L73" i="3"/>
  <c r="J7" i="2"/>
  <c r="J17" i="2"/>
  <c r="K16" i="2"/>
  <c r="K8" i="2"/>
  <c r="AA14" i="2"/>
  <c r="AA15" i="2"/>
  <c r="AA18" i="2"/>
  <c r="AA16" i="2"/>
  <c r="AA17" i="2"/>
  <c r="AA14" i="1"/>
  <c r="AA15" i="1" s="1"/>
  <c r="AA33" i="1" s="1"/>
  <c r="C17" i="4" s="1"/>
  <c r="C71" i="1"/>
  <c r="E21" i="4" s="1"/>
  <c r="V8" i="2"/>
  <c r="V73" i="3"/>
  <c r="V10" i="2"/>
  <c r="D12" i="4" l="1"/>
  <c r="Q71" i="1"/>
  <c r="E12" i="4" s="1"/>
  <c r="D24" i="4"/>
  <c r="O71" i="1"/>
  <c r="E24" i="4" s="1"/>
  <c r="R39" i="1"/>
  <c r="R40" i="1" s="1"/>
  <c r="R57" i="1" s="1"/>
  <c r="K44" i="1"/>
  <c r="K45" i="1" s="1"/>
  <c r="V71" i="1"/>
  <c r="E20" i="4" s="1"/>
  <c r="AD71" i="1"/>
  <c r="E18" i="4" s="1"/>
  <c r="D18" i="4"/>
  <c r="M71" i="1"/>
  <c r="E29" i="4" s="1"/>
  <c r="D29" i="4"/>
  <c r="AA44" i="1"/>
  <c r="AA45" i="1" s="1"/>
  <c r="AA57" i="1" s="1"/>
  <c r="N39" i="1"/>
  <c r="N40" i="1" s="1"/>
  <c r="N57" i="1" s="1"/>
  <c r="F71" i="1"/>
  <c r="E23" i="4" s="1"/>
  <c r="D23" i="4"/>
  <c r="K39" i="1"/>
  <c r="K40" i="1" s="1"/>
  <c r="P49" i="1"/>
  <c r="P50" i="1" s="1"/>
  <c r="P57" i="1" s="1"/>
  <c r="J39" i="1"/>
  <c r="J40" i="1" s="1"/>
  <c r="J57" i="1" s="1"/>
  <c r="AC57" i="1"/>
  <c r="W44" i="1"/>
  <c r="W45" i="1" s="1"/>
  <c r="Z39" i="1"/>
  <c r="Z40" i="1" s="1"/>
  <c r="Z57" i="1" s="1"/>
  <c r="L39" i="1"/>
  <c r="L40" i="1" s="1"/>
  <c r="L57" i="1" s="1"/>
  <c r="AE71" i="1"/>
  <c r="E28" i="4" s="1"/>
  <c r="D28" i="4"/>
  <c r="W39" i="1"/>
  <c r="W40" i="1" s="1"/>
  <c r="N44" i="1"/>
  <c r="N45" i="1" s="1"/>
  <c r="Y39" i="1"/>
  <c r="Y40" i="1" s="1"/>
  <c r="Y57" i="1" s="1"/>
  <c r="AB71" i="1"/>
  <c r="E30" i="4" s="1"/>
  <c r="G49" i="1"/>
  <c r="G50" i="1" s="1"/>
  <c r="G57" i="1" s="1"/>
  <c r="I44" i="1"/>
  <c r="I45" i="1" s="1"/>
  <c r="K49" i="1"/>
  <c r="K50" i="1" s="1"/>
  <c r="I57" i="1"/>
  <c r="U39" i="1"/>
  <c r="U40" i="1" s="1"/>
  <c r="U57" i="1" s="1"/>
  <c r="D14" i="4" l="1"/>
  <c r="G71" i="1"/>
  <c r="E14" i="4" s="1"/>
  <c r="Z71" i="1"/>
  <c r="E25" i="4" s="1"/>
  <c r="D25" i="4"/>
  <c r="AC71" i="1"/>
  <c r="E15" i="4" s="1"/>
  <c r="D15" i="4"/>
  <c r="R71" i="1"/>
  <c r="E10" i="4" s="1"/>
  <c r="D10" i="4"/>
  <c r="I71" i="1"/>
  <c r="E16" i="4" s="1"/>
  <c r="D16" i="4"/>
  <c r="J71" i="1"/>
  <c r="E9" i="4" s="1"/>
  <c r="D9" i="4"/>
  <c r="Y71" i="1"/>
  <c r="E35" i="4" s="1"/>
  <c r="D35" i="4"/>
  <c r="K57" i="1"/>
  <c r="AA71" i="1"/>
  <c r="E17" i="4" s="1"/>
  <c r="D17" i="4"/>
  <c r="P71" i="1"/>
  <c r="E27" i="4" s="1"/>
  <c r="D27" i="4"/>
  <c r="W57" i="1"/>
  <c r="D26" i="4"/>
  <c r="L71" i="1"/>
  <c r="E26" i="4" s="1"/>
  <c r="U71" i="1"/>
  <c r="E11" i="4" s="1"/>
  <c r="D11" i="4"/>
  <c r="N71" i="1"/>
  <c r="E19" i="4" s="1"/>
  <c r="D19" i="4"/>
  <c r="W71" i="1" l="1"/>
  <c r="E32" i="4" s="1"/>
  <c r="D32" i="4"/>
  <c r="K71" i="1"/>
  <c r="E8" i="4" s="1"/>
  <c r="D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61" authorId="0" shapeId="0" xr:uid="{00000000-0006-0000-0000-000001000000}">
      <text>
        <r>
          <rPr>
            <sz val="10"/>
            <color rgb="FF000000"/>
            <rFont val="Arial"/>
          </rPr>
          <t>Microsoft Office User:
1 Life</t>
        </r>
      </text>
    </comment>
    <comment ref="R61" authorId="0" shapeId="0" xr:uid="{00000000-0006-0000-0000-000002000000}">
      <text>
        <r>
          <rPr>
            <sz val="10"/>
            <color rgb="FF000000"/>
            <rFont val="Arial"/>
          </rPr>
          <t xml:space="preserve">Microsoft Office User:
1 Life
</t>
        </r>
      </text>
    </comment>
    <comment ref="S61" authorId="0" shapeId="0" xr:uid="{00000000-0006-0000-0000-000003000000}">
      <text>
        <r>
          <rPr>
            <sz val="10"/>
            <color rgb="FF000000"/>
            <rFont val="Arial"/>
          </rPr>
          <t xml:space="preserve">Microsoft Office User:
1 Life
</t>
        </r>
      </text>
    </comment>
    <comment ref="V61" authorId="0" shapeId="0" xr:uid="{00000000-0006-0000-0000-000004000000}">
      <text>
        <r>
          <rPr>
            <sz val="10"/>
            <color rgb="FF000000"/>
            <rFont val="Arial"/>
          </rPr>
          <t xml:space="preserve">Microsoft Office User:
This is not a set amount of coins but the average awarded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8" authorId="0" shapeId="0" xr:uid="{00000000-0006-0000-0100-000001000000}">
      <text>
        <r>
          <rPr>
            <sz val="10"/>
            <color rgb="FF000000"/>
            <rFont val="Arial"/>
          </rPr>
          <t>assuming 2.5 mins per level of play 15 min of unlimited bombs
	-Coreen Savage
----
+coreen.savage@liquidandgrit.com note to self - need to find standardization process of valuation times unlimited items
_Assigned to Coreen Savage_
	-Coreen Savage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E48" authorId="0" shapeId="0" xr:uid="{00000000-0006-0000-0200-000001000000}">
      <text>
        <r>
          <rPr>
            <sz val="10"/>
            <color rgb="FF000000"/>
            <rFont val="Arial"/>
          </rPr>
          <t xml:space="preserve">Based on +5 moves average cost per move 
</t>
        </r>
      </text>
    </comment>
  </commentList>
</comments>
</file>

<file path=xl/sharedStrings.xml><?xml version="1.0" encoding="utf-8"?>
<sst xmlns="http://schemas.openxmlformats.org/spreadsheetml/2006/main" count="1742" uniqueCount="324">
  <si>
    <t xml:space="preserve"> </t>
  </si>
  <si>
    <t>x</t>
  </si>
  <si>
    <t>Currency Conversion</t>
  </si>
  <si>
    <t>LIQUID AND GRIT'S ECONOMY SPREADSHEET</t>
  </si>
  <si>
    <t>This spreadsheet includes the economy analysis for many of the top Puzzle Apps. All changes highlighted in blue</t>
  </si>
  <si>
    <t>The amount players receive from each retention bonus collection. This is later averaged in the Economy tab</t>
  </si>
  <si>
    <t>DAILY INFLOW OF CURRENCY, ENERGY (RAW NUMBERS)</t>
  </si>
  <si>
    <t>This tab explains how the currencies are converted to a dollar value</t>
  </si>
  <si>
    <t>Category</t>
  </si>
  <si>
    <t>Number</t>
  </si>
  <si>
    <t>Notes</t>
  </si>
  <si>
    <t>Hours players can play</t>
  </si>
  <si>
    <t>CURRENCY CONVERSIONS</t>
  </si>
  <si>
    <t>Game</t>
  </si>
  <si>
    <t>Solitaire Grand Harvest</t>
  </si>
  <si>
    <t>Solitaire TriPeaks</t>
  </si>
  <si>
    <t>Destination Solitaire</t>
  </si>
  <si>
    <t>​​Fairway Solitaire</t>
  </si>
  <si>
    <t>​​Fairway Solitaire Blast</t>
  </si>
  <si>
    <t>Best Fiends</t>
  </si>
  <si>
    <t>Blossom Blast</t>
  </si>
  <si>
    <t>Candy Crush Jelly</t>
  </si>
  <si>
    <t>Candy Crush Saga</t>
  </si>
  <si>
    <t>Candy Crush Soda</t>
  </si>
  <si>
    <t xml:space="preserve">Cookie Jam </t>
  </si>
  <si>
    <t>Cookie Jam Blast</t>
  </si>
  <si>
    <t>WOZ Magic Match</t>
  </si>
  <si>
    <t>Farm Heroes Super</t>
  </si>
  <si>
    <t>Fishdom</t>
  </si>
  <si>
    <t>Gardenscapes</t>
  </si>
  <si>
    <t>Genies &amp; Gems</t>
  </si>
  <si>
    <t>Sugar Smash</t>
  </si>
  <si>
    <t>Farm Heroes</t>
  </si>
  <si>
    <t>Cradle of Empires</t>
  </si>
  <si>
    <t>Homescapes</t>
  </si>
  <si>
    <t>Matchington Mansion</t>
  </si>
  <si>
    <t>Dragon Ball Z</t>
  </si>
  <si>
    <t>Home Design Makeover</t>
  </si>
  <si>
    <t>Diamond Diaries Saga</t>
  </si>
  <si>
    <t>Toon Blast</t>
  </si>
  <si>
    <t>Lost Island Blast Adventure</t>
  </si>
  <si>
    <t>My Home Design Dreams</t>
  </si>
  <si>
    <t>Candy Crush Friends Saga</t>
  </si>
  <si>
    <t>Wonka's World of Candy</t>
  </si>
  <si>
    <t>App Name</t>
  </si>
  <si>
    <t>Primary bonus</t>
  </si>
  <si>
    <t>Primary Currency</t>
  </si>
  <si>
    <t>How many hours in a day you assume a player may collect bonuses</t>
  </si>
  <si>
    <t>Watch-to-earns collected / day</t>
  </si>
  <si>
    <t>Daily Bonus</t>
  </si>
  <si>
    <t>Daily Streak</t>
  </si>
  <si>
    <t>Daily Coin Bonus</t>
  </si>
  <si>
    <t>Daily Gift</t>
  </si>
  <si>
    <t>Daily Reward *w/challenge completion</t>
  </si>
  <si>
    <t>Lives</t>
  </si>
  <si>
    <t>Daily Bonus w/Revive</t>
  </si>
  <si>
    <t>Treat Calendar</t>
  </si>
  <si>
    <t>Gumball Goodies</t>
  </si>
  <si>
    <t>Daily Spinner</t>
  </si>
  <si>
    <t>Daily Wheel</t>
  </si>
  <si>
    <t>Daily Pick'em</t>
  </si>
  <si>
    <t>Daily Bonus Wheel</t>
  </si>
  <si>
    <t>Daily Calendar</t>
  </si>
  <si>
    <t>Coins</t>
  </si>
  <si>
    <t>How many times a player may collect a W2E/day</t>
  </si>
  <si>
    <t>Golf Bucks</t>
  </si>
  <si>
    <t>Tokens</t>
  </si>
  <si>
    <t>Diamonds</t>
  </si>
  <si>
    <t>Gold Bars</t>
  </si>
  <si>
    <t>Gems</t>
  </si>
  <si>
    <t>Crystals</t>
  </si>
  <si>
    <t>Dragon Stone</t>
  </si>
  <si>
    <t>Wheel of Fortune</t>
  </si>
  <si>
    <t>Daily Chest</t>
  </si>
  <si>
    <t>Login Bonus</t>
  </si>
  <si>
    <t>THE VALUE NEW USERS RECEIVE</t>
  </si>
  <si>
    <t>Energy</t>
  </si>
  <si>
    <t>7-Day Gifts</t>
  </si>
  <si>
    <t>Daily Reward</t>
  </si>
  <si>
    <t>Bucks</t>
  </si>
  <si>
    <t xml:space="preserve">Amount of currency (non-sale) </t>
  </si>
  <si>
    <t>Cost of currency (~$1)</t>
  </si>
  <si>
    <t>Starting Balances</t>
  </si>
  <si>
    <t>20000 Coins</t>
  </si>
  <si>
    <t>12500 Coins</t>
  </si>
  <si>
    <t>10,000 coins</t>
  </si>
  <si>
    <t>10000 golf bucks, 1 midas club, 1 full bag clubs</t>
  </si>
  <si>
    <t xml:space="preserve">5 Lives </t>
  </si>
  <si>
    <t>5 lives</t>
  </si>
  <si>
    <t>5 lives + 50 gold</t>
  </si>
  <si>
    <t>Cost of a unit of currency</t>
  </si>
  <si>
    <t xml:space="preserve">5 lives </t>
  </si>
  <si>
    <t>5 lives + 50 coins</t>
  </si>
  <si>
    <t>5 lives + 35 coins + Star Bag</t>
  </si>
  <si>
    <t>5 lives + 50 gold bars + 200 coins</t>
  </si>
  <si>
    <t>5 lives + 800 coins + 40 gems</t>
  </si>
  <si>
    <t>5 lives + 1000 coins</t>
  </si>
  <si>
    <t>5 lives + 90 coins</t>
  </si>
  <si>
    <t xml:space="preserve">5 lives + 50 Gold bars + 2000 Magic Beans  </t>
  </si>
  <si>
    <t xml:space="preserve">10 energy + 5 crystals +1000 coins </t>
  </si>
  <si>
    <t>5 Lives + 1000 coins</t>
  </si>
  <si>
    <t>5 Lives + 500 coins</t>
  </si>
  <si>
    <t xml:space="preserve">20 Stamina + 5 Dragon Stone + 4 Cards + 5K Zeni Coins </t>
  </si>
  <si>
    <t>5 energy + 200 gems + 1000 coins</t>
  </si>
  <si>
    <t>5 lives, 200 coins</t>
  </si>
  <si>
    <t>7 lives, 600 coins</t>
  </si>
  <si>
    <t>5 lives, 50 bucks, 1000 coins</t>
  </si>
  <si>
    <t>5 lives, 50 gold bars (L7)</t>
  </si>
  <si>
    <t>1000 coins, 5 lives</t>
  </si>
  <si>
    <t>Stamina</t>
  </si>
  <si>
    <t>Energy/Lives</t>
  </si>
  <si>
    <t>N/A</t>
  </si>
  <si>
    <t>Amount of currency per $</t>
  </si>
  <si>
    <t>Value of a life</t>
  </si>
  <si>
    <t>Secondary Currency</t>
  </si>
  <si>
    <t>Midas Clubs (wild)</t>
  </si>
  <si>
    <t>Magic Beans</t>
  </si>
  <si>
    <t>Cards</t>
  </si>
  <si>
    <t>Sugar</t>
  </si>
  <si>
    <t xml:space="preserve">Amount of currency </t>
  </si>
  <si>
    <t>Cost of currency (in terms of $ or primary)</t>
  </si>
  <si>
    <t>Total value of lives</t>
  </si>
  <si>
    <t>Cost each</t>
  </si>
  <si>
    <t>Other currencies</t>
  </si>
  <si>
    <t>Erasers</t>
  </si>
  <si>
    <t>Yellow Meteormite</t>
  </si>
  <si>
    <t>Dragon Stones</t>
  </si>
  <si>
    <t>Energy - Live Ops</t>
  </si>
  <si>
    <t>Materials</t>
  </si>
  <si>
    <t>Zeni Coins</t>
  </si>
  <si>
    <t>Primary currency</t>
  </si>
  <si>
    <t>Cost of currency (in terms of primary)</t>
  </si>
  <si>
    <t>Value of currency</t>
  </si>
  <si>
    <t>Blue Metermite</t>
  </si>
  <si>
    <t>Total value of Primary currency</t>
  </si>
  <si>
    <t>Food</t>
  </si>
  <si>
    <t>Trade Points</t>
  </si>
  <si>
    <t>Secondary currency</t>
  </si>
  <si>
    <t>Keys</t>
  </si>
  <si>
    <t>Plumping Beans</t>
  </si>
  <si>
    <t>Total value of Secondary currency</t>
  </si>
  <si>
    <t>Secondary bonus</t>
  </si>
  <si>
    <t>Harvest L5</t>
  </si>
  <si>
    <t>Travel Bonus L2</t>
  </si>
  <si>
    <t>Mini Game L10</t>
  </si>
  <si>
    <t>Feeding Bonus</t>
  </si>
  <si>
    <t xml:space="preserve">Energy </t>
  </si>
  <si>
    <t>Daily Login (Monthly Calendar)</t>
  </si>
  <si>
    <t>Other currency</t>
  </si>
  <si>
    <t>Avg cost of currencies (less lives, energy)</t>
  </si>
  <si>
    <t>Total value of Other currency</t>
  </si>
  <si>
    <t>CONVERSION OF LIFE/ENERGY</t>
  </si>
  <si>
    <t>Lives/Energy</t>
  </si>
  <si>
    <t>Total value of starting balance</t>
  </si>
  <si>
    <t>THE VALUE NEW PLAYERS RECEIVE DAILY</t>
  </si>
  <si>
    <t xml:space="preserve">Primary bonuses potential / day </t>
  </si>
  <si>
    <t>CONVERSION OF BOOSTS</t>
  </si>
  <si>
    <t>Boost 1</t>
  </si>
  <si>
    <t>Wild *average</t>
  </si>
  <si>
    <t>Add Cards *average</t>
  </si>
  <si>
    <t>5 Cards</t>
  </si>
  <si>
    <t>Previews</t>
  </si>
  <si>
    <t>Shuffle</t>
  </si>
  <si>
    <t>Shovel</t>
  </si>
  <si>
    <t>Lollipop</t>
  </si>
  <si>
    <t>Lollipop Hammer</t>
  </si>
  <si>
    <t>Wooden Spoon</t>
  </si>
  <si>
    <t>Axe</t>
  </si>
  <si>
    <t>Watering Can</t>
  </si>
  <si>
    <t>Bomb</t>
  </si>
  <si>
    <t>Gilded Butterfly</t>
  </si>
  <si>
    <t>Rainbow Drop</t>
  </si>
  <si>
    <t>Magic Shovel</t>
  </si>
  <si>
    <t>Hammer</t>
  </si>
  <si>
    <t>Silver Spoon</t>
  </si>
  <si>
    <t>Super Power Up</t>
  </si>
  <si>
    <t>Cross Blast</t>
  </si>
  <si>
    <t>Birds</t>
  </si>
  <si>
    <t>Rocket</t>
  </si>
  <si>
    <t>Bombs</t>
  </si>
  <si>
    <t xml:space="preserve"> +5 Moves</t>
  </si>
  <si>
    <t xml:space="preserve">Amount </t>
  </si>
  <si>
    <t xml:space="preserve">Tertiary bonus </t>
  </si>
  <si>
    <t>Daily Club Bonus L X</t>
  </si>
  <si>
    <t>Bonus Wheel</t>
  </si>
  <si>
    <t>Collected / day (based on input above)</t>
  </si>
  <si>
    <t>Cost (in terms of primary)</t>
  </si>
  <si>
    <t>Boost 1 cost of each</t>
  </si>
  <si>
    <t>Value per collection</t>
  </si>
  <si>
    <t>Other bonus</t>
  </si>
  <si>
    <t>Free Coins</t>
  </si>
  <si>
    <t>Total value of Primary bonus / period</t>
  </si>
  <si>
    <t>Boost 2</t>
  </si>
  <si>
    <t>Redo *average</t>
  </si>
  <si>
    <t>Extra Time</t>
  </si>
  <si>
    <t>Mulligan (redo)</t>
  </si>
  <si>
    <t>Jelly Fish</t>
  </si>
  <si>
    <t>Rolling Pin</t>
  </si>
  <si>
    <t>2 Moves</t>
  </si>
  <si>
    <t>Gardening Glove</t>
  </si>
  <si>
    <t xml:space="preserve">Dynomite &amp; Lightning </t>
  </si>
  <si>
    <t>Two Bombs</t>
  </si>
  <si>
    <t>Gilded Cross</t>
  </si>
  <si>
    <t>5 Moves</t>
  </si>
  <si>
    <t>Tractor</t>
  </si>
  <si>
    <t>Mixer</t>
  </si>
  <si>
    <t>Bomb + Rocket</t>
  </si>
  <si>
    <t>Firecrackers</t>
  </si>
  <si>
    <t>Rainbow Roller</t>
  </si>
  <si>
    <t>Color blast</t>
  </si>
  <si>
    <t>Rainbow Pearl</t>
  </si>
  <si>
    <t>Hyper Drill Combo</t>
  </si>
  <si>
    <t>Striped Lollipop Hammer</t>
  </si>
  <si>
    <t xml:space="preserve"> +2 Moves</t>
  </si>
  <si>
    <t xml:space="preserve">Secondary bonus potential / day </t>
  </si>
  <si>
    <t>B2 Cost each</t>
  </si>
  <si>
    <t>Boost 3</t>
  </si>
  <si>
    <t>Shark Hook</t>
  </si>
  <si>
    <t>Score Multiplier</t>
  </si>
  <si>
    <t>Bullseye</t>
  </si>
  <si>
    <t>Color Palette</t>
  </si>
  <si>
    <t>Color Bomb</t>
  </si>
  <si>
    <t>Pastery Bag</t>
  </si>
  <si>
    <t>Lightning</t>
  </si>
  <si>
    <t>Rainbow Blast</t>
  </si>
  <si>
    <t>Gilded Rainbow</t>
  </si>
  <si>
    <t>Pinata</t>
  </si>
  <si>
    <t>Bonus Rewarder</t>
  </si>
  <si>
    <t>Rainbow Ball</t>
  </si>
  <si>
    <t>Big Firecracker</t>
  </si>
  <si>
    <t>Blasts</t>
  </si>
  <si>
    <t>Disco Ball</t>
  </si>
  <si>
    <t>RP &amp; Triple Rocket</t>
  </si>
  <si>
    <t>Bomb Combo</t>
  </si>
  <si>
    <t>Wrapped Lollipop Hammer</t>
  </si>
  <si>
    <t>Pucker Punch</t>
  </si>
  <si>
    <t>B3 Cost each</t>
  </si>
  <si>
    <t>Total value of Secondary bonus / period</t>
  </si>
  <si>
    <t>Tertiary bonus potential / day</t>
  </si>
  <si>
    <t>Boost 4</t>
  </si>
  <si>
    <t>Trap Torch</t>
  </si>
  <si>
    <t>Joker (wild)</t>
  </si>
  <si>
    <t>Coloring Candy</t>
  </si>
  <si>
    <t>Free Switch</t>
  </si>
  <si>
    <t>5 moves</t>
  </si>
  <si>
    <t>Clear Row</t>
  </si>
  <si>
    <t>Not Unlocked</t>
  </si>
  <si>
    <t>Rainbow Blast &amp; Dynamite</t>
  </si>
  <si>
    <t>Maraca</t>
  </si>
  <si>
    <t>Remove Type</t>
  </si>
  <si>
    <t>Eye of Ra</t>
  </si>
  <si>
    <t>Double Planes</t>
  </si>
  <si>
    <t>Rainbow</t>
  </si>
  <si>
    <t>Pickaxe</t>
  </si>
  <si>
    <t>Battery</t>
  </si>
  <si>
    <t>B4 Cost each</t>
  </si>
  <si>
    <t>Other bonus potential / day</t>
  </si>
  <si>
    <t>Boost 5</t>
  </si>
  <si>
    <t>Streak Doubler</t>
  </si>
  <si>
    <t>Lightning Bolt</t>
  </si>
  <si>
    <t>Flip Side</t>
  </si>
  <si>
    <t>Striped Lollipop</t>
  </si>
  <si>
    <t>Coconut Wheel</t>
  </si>
  <si>
    <t>Rainbow Cake</t>
  </si>
  <si>
    <t>Magic Beams</t>
  </si>
  <si>
    <t>Swapper</t>
  </si>
  <si>
    <t>Chuy Charge</t>
  </si>
  <si>
    <t>Turbo Tractor</t>
  </si>
  <si>
    <t>Chariot</t>
  </si>
  <si>
    <t>Boxing Glove</t>
  </si>
  <si>
    <t>Windmill</t>
  </si>
  <si>
    <t>Everlasting Gobstopper</t>
  </si>
  <si>
    <t>B5 Cost each</t>
  </si>
  <si>
    <t>Total value of Other bonus / period</t>
  </si>
  <si>
    <t>Boost 6</t>
  </si>
  <si>
    <t>Free play</t>
  </si>
  <si>
    <t>Bag of clubs</t>
  </si>
  <si>
    <t>Blastalizer</t>
  </si>
  <si>
    <t>Wrapped Lollipop</t>
  </si>
  <si>
    <t>Wrapped Candy</t>
  </si>
  <si>
    <t>Crystal Ball</t>
  </si>
  <si>
    <t>Firework</t>
  </si>
  <si>
    <t>Anvil</t>
  </si>
  <si>
    <t>Sizzle Splitter</t>
  </si>
  <si>
    <t>B6 Cost each</t>
  </si>
  <si>
    <t>Total value players received daily</t>
  </si>
  <si>
    <t>WATCH TO EARN PAYOUT</t>
  </si>
  <si>
    <t>Currency awarded</t>
  </si>
  <si>
    <t>1 life</t>
  </si>
  <si>
    <t>Average cost of boosts</t>
  </si>
  <si>
    <t>Value of W2E</t>
  </si>
  <si>
    <t>Conversion notes</t>
  </si>
  <si>
    <t>Boost cost increase with level</t>
  </si>
  <si>
    <t>Lives purchased w/secondary currency of 100 Gold Bars (50 GB= $5 ) and primary currency of 1000 Diamonds = $5 so conversion lives in terms of primary currency is 2000  cost</t>
  </si>
  <si>
    <t>2hrs unlimited items won using 5x for estimate based on # of lives available (assumption no unlimited free lives)</t>
  </si>
  <si>
    <t>Secondary currency can not be purchased/converted and is only awarded for level completion and bonuses to puchase collection items</t>
  </si>
  <si>
    <t>Daily bonus jackpot with 3hs unlimited lives caculated as 5 lives</t>
  </si>
  <si>
    <t>Watch to earn also for 1 booster at some times</t>
  </si>
  <si>
    <t>Live ops uses Energy instead of game play lives - players start with 5 just like lives and can purcahse additional - Amount of purchase is same cost of lives</t>
  </si>
  <si>
    <t xml:space="preserve">Energy useage/play cost variable to puzzle area leveling so 1 point is NOT 1 play </t>
  </si>
  <si>
    <t>No daily bonus or bonus other than lives over time - watch to earn decreases each occurance - getting more information</t>
  </si>
  <si>
    <t>Potential collections per day</t>
  </si>
  <si>
    <t>Starting balance after tutorial completed, retention bonus and store does not appear to change with player level</t>
  </si>
  <si>
    <t>3 Boosts unlock at L14</t>
  </si>
  <si>
    <t>Level 3-4: Birds</t>
  </si>
  <si>
    <t>Level 13: Color blast</t>
  </si>
  <si>
    <t>Total value of W2E / day</t>
  </si>
  <si>
    <t>Level 14: Blast</t>
  </si>
  <si>
    <t>Level 16: Hammer</t>
  </si>
  <si>
    <t>Total value players received daily (including W2E)</t>
  </si>
  <si>
    <t>Second W2E to pick'em mini game average award is 1991 coins (20 collections)</t>
  </si>
  <si>
    <t>Second Watch to earn for  1 Midas Club (worth $1.00)</t>
  </si>
  <si>
    <t xml:space="preserve">Graph Input Data </t>
  </si>
  <si>
    <t>These numbers are pulled fro the first three tabs and placed here for organization purposes</t>
  </si>
  <si>
    <t>New User Balance</t>
  </si>
  <si>
    <t>Daily Value (less W2E)</t>
  </si>
  <si>
    <t>Daily Value (w/W2E)</t>
  </si>
  <si>
    <t>Conversion</t>
  </si>
  <si>
    <t>Example of how we convert currency (Best Fiends example)</t>
  </si>
  <si>
    <t>The amount players receive from each retention bonus collection. This is later averaged in the Econony tab</t>
  </si>
  <si>
    <t>Dollars</t>
  </si>
  <si>
    <t>=</t>
  </si>
  <si>
    <t xml:space="preserve"> Average amount paid out per time for each retention mechanic</t>
  </si>
  <si>
    <t>Assumption caculated value of 2 moves based on 5 move price - Secondary currency can not be purchased/converted and is only awarded to puchase collection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</si>
</sst>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.0000"/>
    <numFmt numFmtId="166" formatCode="&quot;$&quot;#,##0.000"/>
    <numFmt numFmtId="167" formatCode="#,##0.0"/>
    <numFmt numFmtId="168" formatCode="0.0"/>
  </numFmts>
  <fonts count="41">
    <font>
      <sz val="10"/>
      <color rgb="FF000000"/>
      <name val="Arial"/>
    </font>
    <font>
      <sz val="10"/>
      <color rgb="FF20304F"/>
      <name val="Montserrat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i/>
      <sz val="30"/>
      <color rgb="FF62C3FF"/>
      <name val="Calibri"/>
      <family val="2"/>
    </font>
    <font>
      <sz val="10"/>
      <color rgb="FF000000"/>
      <name val="Calibri"/>
      <family val="2"/>
    </font>
    <font>
      <b/>
      <sz val="12"/>
      <color rgb="FF2281E0"/>
      <name val="Calibri"/>
      <family val="2"/>
    </font>
    <font>
      <sz val="12"/>
      <name val="Calibri"/>
      <family val="2"/>
    </font>
    <font>
      <sz val="10"/>
      <color rgb="FF20304F"/>
      <name val="Calibri"/>
      <family val="2"/>
    </font>
    <font>
      <b/>
      <i/>
      <sz val="14"/>
      <color rgb="FF20304F"/>
      <name val="Calibri"/>
      <family val="2"/>
    </font>
    <font>
      <b/>
      <sz val="14"/>
      <color rgb="FF20304F"/>
      <name val="Calibri"/>
      <family val="2"/>
    </font>
    <font>
      <b/>
      <sz val="11"/>
      <color theme="3"/>
      <name val="Calibri"/>
      <family val="2"/>
    </font>
    <font>
      <sz val="12"/>
      <color rgb="FF3F3F76"/>
      <name val="Calibri"/>
      <family val="2"/>
    </font>
    <font>
      <i/>
      <sz val="10"/>
      <color rgb="FF000000"/>
      <name val="Calibri"/>
      <family val="2"/>
    </font>
    <font>
      <b/>
      <sz val="14"/>
      <color rgb="FF62C3FF"/>
      <name val="Calibri"/>
      <family val="2"/>
    </font>
    <font>
      <sz val="14"/>
      <color rgb="FF62C3FF"/>
      <name val="Calibri"/>
      <family val="2"/>
    </font>
    <font>
      <b/>
      <sz val="11"/>
      <color rgb="FF20304F"/>
      <name val="Calibri"/>
      <family val="2"/>
    </font>
    <font>
      <i/>
      <sz val="10"/>
      <color rgb="FF20304F"/>
      <name val="Calibri"/>
      <family val="2"/>
    </font>
    <font>
      <b/>
      <sz val="12"/>
      <color rgb="FF20304F"/>
      <name val="Calibri"/>
      <family val="2"/>
    </font>
    <font>
      <sz val="11"/>
      <color rgb="FF20304F"/>
      <name val="Calibri"/>
      <family val="2"/>
    </font>
    <font>
      <sz val="10"/>
      <name val="Calibri"/>
      <family val="2"/>
    </font>
    <font>
      <b/>
      <i/>
      <sz val="24"/>
      <color rgb="FF20304F"/>
      <name val="Calibri"/>
      <family val="2"/>
    </font>
    <font>
      <i/>
      <sz val="24"/>
      <color rgb="FF20304F"/>
      <name val="Calibri"/>
      <family val="2"/>
    </font>
    <font>
      <b/>
      <i/>
      <sz val="12"/>
      <color rgb="FFFFFFFF"/>
      <name val="Calibri"/>
      <family val="2"/>
    </font>
    <font>
      <b/>
      <sz val="12"/>
      <color rgb="FFFFFFFF"/>
      <name val="Calibri"/>
      <family val="2"/>
    </font>
    <font>
      <b/>
      <i/>
      <sz val="36"/>
      <color rgb="FF20304F"/>
      <name val="Calibri"/>
      <family val="2"/>
    </font>
    <font>
      <i/>
      <sz val="36"/>
      <color rgb="FF20304F"/>
      <name val="Calibri"/>
      <family val="2"/>
    </font>
    <font>
      <i/>
      <sz val="19"/>
      <color rgb="FF20304F"/>
      <name val="Calibri"/>
      <family val="2"/>
    </font>
    <font>
      <b/>
      <sz val="10"/>
      <color rgb="FF20304F"/>
      <name val="Calibri"/>
      <family val="2"/>
    </font>
    <font>
      <b/>
      <i/>
      <sz val="30"/>
      <color rgb="FF20304F"/>
      <name val="Calibri"/>
      <family val="2"/>
    </font>
    <font>
      <i/>
      <sz val="30"/>
      <color rgb="FF20304F"/>
      <name val="Calibri"/>
      <family val="2"/>
    </font>
    <font>
      <sz val="10"/>
      <color rgb="FFFFFFFF"/>
      <name val="Calibri"/>
      <family val="2"/>
    </font>
    <font>
      <i/>
      <sz val="10"/>
      <color rgb="FFFFFFFF"/>
      <name val="Calibri"/>
      <family val="2"/>
    </font>
    <font>
      <b/>
      <i/>
      <sz val="30"/>
      <color rgb="FF62C3FF"/>
      <name val="Calibri"/>
      <family val="2"/>
    </font>
    <font>
      <b/>
      <i/>
      <sz val="12"/>
      <color theme="0"/>
      <name val="Calibri"/>
      <family val="2"/>
    </font>
    <font>
      <b/>
      <i/>
      <sz val="24"/>
      <color rgb="FF63C2FF"/>
      <name val="Calibri"/>
      <family val="2"/>
    </font>
    <font>
      <b/>
      <sz val="14"/>
      <color rgb="FF63C2FF"/>
      <name val="Calibri"/>
      <family val="2"/>
    </font>
    <font>
      <b/>
      <i/>
      <sz val="36"/>
      <color rgb="FF63C2FF"/>
      <name val="Calibri"/>
      <family val="2"/>
    </font>
    <font>
      <i/>
      <sz val="36"/>
      <color rgb="FF63C2FF"/>
      <name val="Calibri"/>
      <family val="2"/>
    </font>
    <font>
      <b/>
      <i/>
      <sz val="30"/>
      <color rgb="FF63C2FF"/>
      <name val="Calibri"/>
      <family val="2"/>
    </font>
    <font>
      <b/>
      <sz val="11"/>
      <color rgb="FF63C2FF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62C3FF"/>
        <bgColor rgb="FF62C3FF"/>
      </patternFill>
    </fill>
    <fill>
      <patternFill patternType="solid">
        <fgColor rgb="FF20304F"/>
        <bgColor rgb="FF20304F"/>
      </patternFill>
    </fill>
    <fill>
      <patternFill patternType="solid">
        <fgColor rgb="FF2281E0"/>
        <bgColor rgb="FF2281E0"/>
      </patternFill>
    </fill>
    <fill>
      <patternFill patternType="solid">
        <fgColor rgb="FFF3F8FF"/>
        <bgColor rgb="FFF3F8FF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</patternFill>
    </fill>
    <fill>
      <patternFill patternType="solid">
        <fgColor rgb="FF63C2FF"/>
        <bgColor indexed="64"/>
      </patternFill>
    </fill>
    <fill>
      <patternFill patternType="solid">
        <fgColor rgb="FF2281E0"/>
        <bgColor indexed="64"/>
      </patternFill>
    </fill>
    <fill>
      <patternFill patternType="solid">
        <fgColor rgb="FF202E4D"/>
        <bgColor rgb="FF62C3FF"/>
      </patternFill>
    </fill>
    <fill>
      <patternFill patternType="solid">
        <fgColor rgb="FF202E4D"/>
        <bgColor rgb="FF20304F"/>
      </patternFill>
    </fill>
    <fill>
      <patternFill patternType="solid">
        <fgColor rgb="FFF2F6FF"/>
        <bgColor indexed="64"/>
      </patternFill>
    </fill>
    <fill>
      <patternFill patternType="solid">
        <fgColor rgb="FF63C2FF"/>
        <bgColor rgb="FF2281E0"/>
      </patternFill>
    </fill>
  </fills>
  <borders count="79"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20304F"/>
      </right>
      <top/>
      <bottom/>
      <diagonal/>
    </border>
    <border>
      <left/>
      <right style="thin">
        <color rgb="FF20304F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20304F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20304F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/>
      <bottom style="medium">
        <color rgb="FF20304F"/>
      </bottom>
      <diagonal/>
    </border>
    <border>
      <left/>
      <right/>
      <top/>
      <bottom style="medium">
        <color rgb="FF8EAADB"/>
      </bottom>
      <diagonal/>
    </border>
    <border>
      <left/>
      <right style="dotted">
        <color rgb="FF20304F"/>
      </right>
      <top/>
      <bottom/>
      <diagonal/>
    </border>
    <border>
      <left/>
      <right style="dotted">
        <color rgb="FF4472C4"/>
      </right>
      <top/>
      <bottom style="dotted">
        <color rgb="FF4472C4"/>
      </bottom>
      <diagonal/>
    </border>
    <border>
      <left style="dotted">
        <color rgb="FF4472C4"/>
      </left>
      <right style="dotted">
        <color rgb="FF4472C4"/>
      </right>
      <top/>
      <bottom style="dotted">
        <color rgb="FF4472C4"/>
      </bottom>
      <diagonal/>
    </border>
    <border>
      <left style="dotted">
        <color rgb="FF20304F"/>
      </left>
      <right style="dotted">
        <color rgb="FF20304F"/>
      </right>
      <top/>
      <bottom/>
      <diagonal/>
    </border>
    <border>
      <left style="dotted">
        <color rgb="FF4472C4"/>
      </left>
      <right/>
      <top/>
      <bottom style="dotted">
        <color rgb="FF4472C4"/>
      </bottom>
      <diagonal/>
    </border>
    <border>
      <left/>
      <right style="dotted">
        <color rgb="FF4472C4"/>
      </right>
      <top style="dotted">
        <color rgb="FF4472C4"/>
      </top>
      <bottom style="dotted">
        <color rgb="FF4472C4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4472C4"/>
      </left>
      <right style="dotted">
        <color rgb="FF4472C4"/>
      </right>
      <top style="dotted">
        <color rgb="FF4472C4"/>
      </top>
      <bottom style="dotted">
        <color rgb="FF4472C4"/>
      </bottom>
      <diagonal/>
    </border>
    <border>
      <left/>
      <right style="dotted">
        <color rgb="FF000000"/>
      </right>
      <top style="double">
        <color rgb="FF000000"/>
      </top>
      <bottom/>
      <diagonal/>
    </border>
    <border>
      <left style="dotted">
        <color rgb="FF4472C4"/>
      </left>
      <right/>
      <top style="dotted">
        <color rgb="FF4472C4"/>
      </top>
      <bottom style="dotted">
        <color rgb="FF4472C4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dotted">
        <color rgb="FF4472C4"/>
      </right>
      <top style="dotted">
        <color rgb="FF4472C4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4472C4"/>
      </left>
      <right style="dotted">
        <color rgb="FF4472C4"/>
      </right>
      <top style="dotted">
        <color rgb="FF4472C4"/>
      </top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4472C4"/>
      </left>
      <right/>
      <top style="dotted">
        <color rgb="FF4472C4"/>
      </top>
      <bottom style="thin">
        <color rgb="FF000000"/>
      </bottom>
      <diagonal/>
    </border>
    <border>
      <left style="dotted">
        <color rgb="FF4472C4"/>
      </left>
      <right/>
      <top/>
      <bottom style="dotted">
        <color rgb="FF4472C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20304F"/>
      </top>
      <bottom style="medium">
        <color rgb="FF20304F"/>
      </bottom>
      <diagonal/>
    </border>
    <border>
      <left/>
      <right/>
      <top style="double">
        <color rgb="FF000000"/>
      </top>
      <bottom/>
      <diagonal/>
    </border>
    <border>
      <left/>
      <right style="dotted">
        <color rgb="FF4472C4"/>
      </right>
      <top style="dotted">
        <color rgb="FF4472C4"/>
      </top>
      <bottom style="medium">
        <color rgb="FF20304F"/>
      </bottom>
      <diagonal/>
    </border>
    <border>
      <left style="dotted">
        <color rgb="FF4472C4"/>
      </left>
      <right style="dotted">
        <color rgb="FF4472C4"/>
      </right>
      <top style="dotted">
        <color rgb="FF4472C4"/>
      </top>
      <bottom style="medium">
        <color rgb="FF20304F"/>
      </bottom>
      <diagonal/>
    </border>
    <border>
      <left style="dotted">
        <color rgb="FF4472C4"/>
      </left>
      <right/>
      <top style="dotted">
        <color rgb="FF4472C4"/>
      </top>
      <bottom style="medium">
        <color rgb="FF20304F"/>
      </bottom>
      <diagonal/>
    </border>
    <border>
      <left/>
      <right style="dotted">
        <color rgb="FF4472C4"/>
      </right>
      <top/>
      <bottom style="dotted">
        <color rgb="FF4472C4"/>
      </bottom>
      <diagonal/>
    </border>
    <border>
      <left style="dotted">
        <color rgb="FF4472C4"/>
      </left>
      <right style="dotted">
        <color rgb="FF4472C4"/>
      </right>
      <top/>
      <bottom style="dotted">
        <color rgb="FF4472C4"/>
      </bottom>
      <diagonal/>
    </border>
    <border>
      <left/>
      <right/>
      <top/>
      <bottom style="medium">
        <color rgb="FF20304F"/>
      </bottom>
      <diagonal/>
    </border>
    <border>
      <left style="medium">
        <color rgb="FF20304F"/>
      </left>
      <right/>
      <top style="medium">
        <color rgb="FF20304F"/>
      </top>
      <bottom style="medium">
        <color rgb="FF20304F"/>
      </bottom>
      <diagonal/>
    </border>
    <border>
      <left/>
      <right/>
      <top style="medium">
        <color rgb="FF20304F"/>
      </top>
      <bottom style="medium">
        <color rgb="FF20304F"/>
      </bottom>
      <diagonal/>
    </border>
    <border>
      <left/>
      <right style="thin">
        <color rgb="FF20304F"/>
      </right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rgb="FF63C2FF"/>
      </left>
      <right style="dotted">
        <color rgb="FF63C2FF"/>
      </right>
      <top style="dotted">
        <color rgb="FF63C2FF"/>
      </top>
      <bottom style="dotted">
        <color rgb="FF63C2FF"/>
      </bottom>
      <diagonal/>
    </border>
    <border>
      <left style="dotted">
        <color rgb="FF63C2FF"/>
      </left>
      <right/>
      <top style="dotted">
        <color rgb="FF63C2FF"/>
      </top>
      <bottom/>
      <diagonal/>
    </border>
    <border>
      <left/>
      <right style="dotted">
        <color rgb="FF63C2FF"/>
      </right>
      <top style="dotted">
        <color rgb="FF63C2FF"/>
      </top>
      <bottom/>
      <diagonal/>
    </border>
    <border>
      <left style="dotted">
        <color rgb="FF63C2FF"/>
      </left>
      <right/>
      <top/>
      <bottom style="dotted">
        <color rgb="FF63C2FF"/>
      </bottom>
      <diagonal/>
    </border>
    <border>
      <left/>
      <right style="dotted">
        <color rgb="FF63C2FF"/>
      </right>
      <top/>
      <bottom style="dotted">
        <color rgb="FF63C2FF"/>
      </bottom>
      <diagonal/>
    </border>
    <border>
      <left style="dotted">
        <color rgb="FF63C2FF"/>
      </left>
      <right style="dotted">
        <color rgb="FF63C2FF"/>
      </right>
      <top style="dotted">
        <color rgb="FF63C2FF"/>
      </top>
      <bottom/>
      <diagonal/>
    </border>
    <border>
      <left style="dotted">
        <color rgb="FF63C2FF"/>
      </left>
      <right style="dotted">
        <color rgb="FF63C2FF"/>
      </right>
      <top/>
      <bottom style="dotted">
        <color rgb="FF63C2FF"/>
      </bottom>
      <diagonal/>
    </border>
    <border>
      <left style="dotted">
        <color rgb="FF63C2FF"/>
      </left>
      <right/>
      <top style="dotted">
        <color rgb="FF63C2FF"/>
      </top>
      <bottom style="dotted">
        <color rgb="FF63C2FF"/>
      </bottom>
      <diagonal/>
    </border>
    <border>
      <left/>
      <right/>
      <top style="dotted">
        <color rgb="FF63C2FF"/>
      </top>
      <bottom style="dotted">
        <color rgb="FF63C2FF"/>
      </bottom>
      <diagonal/>
    </border>
    <border>
      <left/>
      <right style="dotted">
        <color rgb="FF63C2FF"/>
      </right>
      <top style="dotted">
        <color rgb="FF63C2FF"/>
      </top>
      <bottom style="dotted">
        <color rgb="FF63C2FF"/>
      </bottom>
      <diagonal/>
    </border>
    <border>
      <left style="thin">
        <color rgb="FF202E4D"/>
      </left>
      <right/>
      <top style="thin">
        <color rgb="FF202E4D"/>
      </top>
      <bottom style="thin">
        <color rgb="FF202E4D"/>
      </bottom>
      <diagonal/>
    </border>
    <border>
      <left style="dotted">
        <color rgb="FF63C2FF"/>
      </left>
      <right style="dotted">
        <color rgb="FF63C2FF"/>
      </right>
      <top style="thin">
        <color rgb="FF202E4D"/>
      </top>
      <bottom style="thin">
        <color rgb="FF202E4D"/>
      </bottom>
      <diagonal/>
    </border>
    <border>
      <left style="dotted">
        <color rgb="FF63C2FF"/>
      </left>
      <right style="thin">
        <color rgb="FF202E4D"/>
      </right>
      <top style="thin">
        <color rgb="FF202E4D"/>
      </top>
      <bottom style="thin">
        <color rgb="FF202E4D"/>
      </bottom>
      <diagonal/>
    </border>
    <border>
      <left/>
      <right/>
      <top style="thin">
        <color rgb="FF202E4D"/>
      </top>
      <bottom style="thin">
        <color rgb="FF202E4D"/>
      </bottom>
      <diagonal/>
    </border>
    <border>
      <left/>
      <right style="thin">
        <color rgb="FF202E4D"/>
      </right>
      <top style="thin">
        <color rgb="FF202E4D"/>
      </top>
      <bottom style="thin">
        <color rgb="FF202E4D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rgb="FF202E4D"/>
      </left>
      <right style="dotted">
        <color theme="0" tint="-0.249977111117893"/>
      </right>
      <top style="thin">
        <color rgb="FF202E4D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rgb="FF202E4D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rgb="FF202E4D"/>
      </right>
      <top style="thin">
        <color rgb="FF202E4D"/>
      </top>
      <bottom style="dotted">
        <color theme="0" tint="-0.249977111117893"/>
      </bottom>
      <diagonal/>
    </border>
    <border>
      <left style="thin">
        <color rgb="FF202E4D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thin">
        <color rgb="FF202E4D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rgb="FF202E4D"/>
      </left>
      <right style="dotted">
        <color theme="0" tint="-0.249977111117893"/>
      </right>
      <top style="dotted">
        <color theme="0" tint="-0.249977111117893"/>
      </top>
      <bottom style="thin">
        <color rgb="FF202E4D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rgb="FF202E4D"/>
      </bottom>
      <diagonal/>
    </border>
    <border>
      <left style="dotted">
        <color theme="0" tint="-0.249977111117893"/>
      </left>
      <right style="thin">
        <color rgb="FF202E4D"/>
      </right>
      <top style="dotted">
        <color theme="0" tint="-0.249977111117893"/>
      </top>
      <bottom style="thin">
        <color rgb="FF202E4D"/>
      </bottom>
      <diagonal/>
    </border>
  </borders>
  <cellStyleXfs count="3">
    <xf numFmtId="0" fontId="0" fillId="0" borderId="0"/>
    <xf numFmtId="0" fontId="2" fillId="0" borderId="53" applyNumberFormat="0" applyFill="0" applyAlignment="0" applyProtection="0"/>
    <xf numFmtId="0" fontId="3" fillId="7" borderId="54" applyNumberFormat="0" applyAlignment="0" applyProtection="0"/>
  </cellStyleXfs>
  <cellXfs count="214">
    <xf numFmtId="0" fontId="0" fillId="0" borderId="0" xfId="0" applyFont="1" applyAlignment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5" borderId="44" xfId="0" applyFont="1" applyFill="1" applyBorder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5" fillId="0" borderId="0" xfId="0" applyFont="1" applyAlignment="1"/>
    <xf numFmtId="0" fontId="7" fillId="0" borderId="0" xfId="0" applyFont="1"/>
    <xf numFmtId="0" fontId="5" fillId="0" borderId="0" xfId="0" applyFont="1"/>
    <xf numFmtId="0" fontId="8" fillId="0" borderId="3" xfId="0" applyFont="1" applyBorder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10" fillId="0" borderId="3" xfId="0" applyFont="1" applyBorder="1" applyAlignment="1"/>
    <xf numFmtId="0" fontId="13" fillId="0" borderId="0" xfId="0" applyFont="1"/>
    <xf numFmtId="0" fontId="14" fillId="3" borderId="1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6" fillId="2" borderId="12" xfId="0" applyFont="1" applyFill="1" applyBorder="1"/>
    <xf numFmtId="0" fontId="16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7" fillId="0" borderId="0" xfId="0" applyFont="1" applyAlignment="1">
      <alignment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164" fontId="8" fillId="0" borderId="26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164" fontId="8" fillId="0" borderId="30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164" fontId="8" fillId="5" borderId="14" xfId="0" applyNumberFormat="1" applyFont="1" applyFill="1" applyBorder="1" applyAlignment="1">
      <alignment horizontal="center"/>
    </xf>
    <xf numFmtId="164" fontId="8" fillId="5" borderId="15" xfId="0" applyNumberFormat="1" applyFont="1" applyFill="1" applyBorder="1" applyAlignment="1">
      <alignment horizontal="center"/>
    </xf>
    <xf numFmtId="164" fontId="8" fillId="5" borderId="31" xfId="0" applyNumberFormat="1" applyFont="1" applyFill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165" fontId="8" fillId="0" borderId="26" xfId="0" applyNumberFormat="1" applyFont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166" fontId="8" fillId="0" borderId="30" xfId="0" applyNumberFormat="1" applyFont="1" applyBorder="1" applyAlignment="1">
      <alignment horizontal="center"/>
    </xf>
    <xf numFmtId="166" fontId="8" fillId="0" borderId="28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0" fontId="18" fillId="0" borderId="34" xfId="0" applyFont="1" applyBorder="1"/>
    <xf numFmtId="164" fontId="18" fillId="0" borderId="34" xfId="0" applyNumberFormat="1" applyFont="1" applyBorder="1" applyAlignment="1">
      <alignment horizontal="center"/>
    </xf>
    <xf numFmtId="0" fontId="8" fillId="0" borderId="18" xfId="0" applyFont="1" applyBorder="1"/>
    <xf numFmtId="0" fontId="8" fillId="0" borderId="22" xfId="0" applyFont="1" applyBorder="1"/>
    <xf numFmtId="0" fontId="8" fillId="0" borderId="20" xfId="0" applyFont="1" applyBorder="1"/>
    <xf numFmtId="0" fontId="14" fillId="3" borderId="11" xfId="0" applyFont="1" applyFill="1" applyBorder="1" applyAlignment="1">
      <alignment vertical="center"/>
    </xf>
    <xf numFmtId="0" fontId="15" fillId="3" borderId="36" xfId="0" applyFont="1" applyFill="1" applyBorder="1" applyAlignment="1">
      <alignment vertical="center"/>
    </xf>
    <xf numFmtId="0" fontId="15" fillId="3" borderId="37" xfId="0" applyFont="1" applyFill="1" applyBorder="1" applyAlignment="1">
      <alignment vertical="center"/>
    </xf>
    <xf numFmtId="0" fontId="15" fillId="3" borderId="38" xfId="0" applyFont="1" applyFill="1" applyBorder="1" applyAlignment="1">
      <alignment vertical="center"/>
    </xf>
    <xf numFmtId="0" fontId="16" fillId="2" borderId="39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167" fontId="8" fillId="0" borderId="0" xfId="0" applyNumberFormat="1" applyFont="1" applyAlignment="1">
      <alignment horizontal="left"/>
    </xf>
    <xf numFmtId="3" fontId="8" fillId="0" borderId="18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168" fontId="8" fillId="0" borderId="20" xfId="0" applyNumberFormat="1" applyFont="1" applyBorder="1" applyAlignment="1">
      <alignment horizontal="center"/>
    </xf>
    <xf numFmtId="167" fontId="8" fillId="0" borderId="20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3" fontId="8" fillId="0" borderId="26" xfId="0" applyNumberFormat="1" applyFont="1" applyBorder="1" applyAlignment="1">
      <alignment horizontal="center"/>
    </xf>
    <xf numFmtId="164" fontId="15" fillId="3" borderId="36" xfId="0" applyNumberFormat="1" applyFont="1" applyFill="1" applyBorder="1" applyAlignment="1">
      <alignment vertical="center"/>
    </xf>
    <xf numFmtId="0" fontId="16" fillId="2" borderId="31" xfId="0" applyFont="1" applyFill="1" applyBorder="1" applyAlignment="1">
      <alignment horizontal="center"/>
    </xf>
    <xf numFmtId="3" fontId="8" fillId="0" borderId="0" xfId="0" applyNumberFormat="1" applyFont="1"/>
    <xf numFmtId="0" fontId="8" fillId="0" borderId="25" xfId="0" applyFont="1" applyBorder="1"/>
    <xf numFmtId="0" fontId="20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/>
    <xf numFmtId="0" fontId="21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6" fillId="2" borderId="6" xfId="0" applyFont="1" applyFill="1" applyBorder="1"/>
    <xf numFmtId="0" fontId="16" fillId="2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8" fillId="6" borderId="16" xfId="0" applyNumberFormat="1" applyFont="1" applyFill="1" applyBorder="1" applyAlignment="1">
      <alignment horizontal="center"/>
    </xf>
    <xf numFmtId="164" fontId="8" fillId="0" borderId="16" xfId="0" applyNumberFormat="1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5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8" fillId="0" borderId="9" xfId="0" applyFont="1" applyBorder="1"/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8" fillId="5" borderId="21" xfId="0" applyFont="1" applyFill="1" applyBorder="1"/>
    <xf numFmtId="165" fontId="28" fillId="5" borderId="23" xfId="0" applyNumberFormat="1" applyFont="1" applyFill="1" applyBorder="1" applyAlignment="1">
      <alignment horizontal="center"/>
    </xf>
    <xf numFmtId="164" fontId="28" fillId="5" borderId="23" xfId="0" applyNumberFormat="1" applyFont="1" applyFill="1" applyBorder="1" applyAlignment="1">
      <alignment horizontal="center"/>
    </xf>
    <xf numFmtId="166" fontId="28" fillId="5" borderId="23" xfId="0" applyNumberFormat="1" applyFont="1" applyFill="1" applyBorder="1" applyAlignment="1">
      <alignment horizontal="center"/>
    </xf>
    <xf numFmtId="1" fontId="28" fillId="5" borderId="24" xfId="0" applyNumberFormat="1" applyFont="1" applyFill="1" applyBorder="1"/>
    <xf numFmtId="3" fontId="28" fillId="5" borderId="27" xfId="0" applyNumberFormat="1" applyFont="1" applyFill="1" applyBorder="1" applyAlignment="1">
      <alignment horizontal="center"/>
    </xf>
    <xf numFmtId="164" fontId="8" fillId="0" borderId="29" xfId="0" applyNumberFormat="1" applyFont="1" applyBorder="1"/>
    <xf numFmtId="3" fontId="8" fillId="0" borderId="19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0" fontId="28" fillId="0" borderId="9" xfId="0" applyFont="1" applyBorder="1"/>
    <xf numFmtId="3" fontId="28" fillId="5" borderId="24" xfId="0" applyNumberFormat="1" applyFont="1" applyFill="1" applyBorder="1"/>
    <xf numFmtId="2" fontId="28" fillId="5" borderId="27" xfId="0" applyNumberFormat="1" applyFont="1" applyFill="1" applyBorder="1" applyAlignment="1">
      <alignment horizontal="center"/>
    </xf>
    <xf numFmtId="0" fontId="18" fillId="2" borderId="32" xfId="0" applyFont="1" applyFill="1" applyBorder="1" applyAlignment="1">
      <alignment vertical="center"/>
    </xf>
    <xf numFmtId="164" fontId="18" fillId="2" borderId="33" xfId="0" applyNumberFormat="1" applyFont="1" applyFill="1" applyBorder="1" applyAlignment="1">
      <alignment horizontal="center" vertical="center"/>
    </xf>
    <xf numFmtId="0" fontId="16" fillId="2" borderId="11" xfId="0" applyFont="1" applyFill="1" applyBorder="1"/>
    <xf numFmtId="0" fontId="16" fillId="2" borderId="1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3" fontId="8" fillId="0" borderId="0" xfId="0" applyNumberFormat="1" applyFont="1" applyAlignment="1">
      <alignment horizontal="center"/>
    </xf>
    <xf numFmtId="164" fontId="8" fillId="0" borderId="25" xfId="0" applyNumberFormat="1" applyFont="1" applyBorder="1"/>
    <xf numFmtId="0" fontId="8" fillId="0" borderId="25" xfId="0" applyFont="1" applyBorder="1" applyAlignment="1">
      <alignment horizontal="center"/>
    </xf>
    <xf numFmtId="0" fontId="28" fillId="5" borderId="35" xfId="0" applyFont="1" applyFill="1" applyBorder="1"/>
    <xf numFmtId="164" fontId="28" fillId="5" borderId="35" xfId="0" applyNumberFormat="1" applyFont="1" applyFill="1" applyBorder="1" applyAlignment="1">
      <alignment horizontal="center"/>
    </xf>
    <xf numFmtId="0" fontId="16" fillId="0" borderId="0" xfId="0" applyFont="1"/>
    <xf numFmtId="0" fontId="8" fillId="6" borderId="0" xfId="0" applyFont="1" applyFill="1" applyAlignment="1">
      <alignment horizontal="center" wrapText="1"/>
    </xf>
    <xf numFmtId="0" fontId="8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3" fontId="8" fillId="0" borderId="25" xfId="0" applyNumberFormat="1" applyFont="1" applyBorder="1" applyAlignment="1"/>
    <xf numFmtId="3" fontId="8" fillId="0" borderId="25" xfId="0" applyNumberFormat="1" applyFont="1" applyBorder="1" applyAlignment="1">
      <alignment horizontal="center"/>
    </xf>
    <xf numFmtId="3" fontId="8" fillId="6" borderId="25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41" xfId="0" applyFont="1" applyBorder="1"/>
    <xf numFmtId="0" fontId="18" fillId="2" borderId="42" xfId="0" applyFont="1" applyFill="1" applyBorder="1" applyAlignment="1">
      <alignment vertical="center"/>
    </xf>
    <xf numFmtId="164" fontId="18" fillId="2" borderId="4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3" fontId="8" fillId="5" borderId="45" xfId="0" applyNumberFormat="1" applyFont="1" applyFill="1" applyBorder="1" applyAlignment="1">
      <alignment horizontal="center" vertical="center"/>
    </xf>
    <xf numFmtId="164" fontId="17" fillId="5" borderId="46" xfId="0" applyNumberFormat="1" applyFont="1" applyFill="1" applyBorder="1" applyAlignment="1">
      <alignment horizontal="center" vertical="center"/>
    </xf>
    <xf numFmtId="164" fontId="8" fillId="5" borderId="46" xfId="0" applyNumberFormat="1" applyFont="1" applyFill="1" applyBorder="1" applyAlignment="1">
      <alignment horizontal="center" vertical="center"/>
    </xf>
    <xf numFmtId="0" fontId="17" fillId="5" borderId="46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0" borderId="47" xfId="0" quotePrefix="1" applyFont="1" applyBorder="1" applyAlignment="1">
      <alignment horizontal="center" vertical="center"/>
    </xf>
    <xf numFmtId="3" fontId="8" fillId="2" borderId="46" xfId="0" applyNumberFormat="1" applyFont="1" applyFill="1" applyBorder="1" applyAlignment="1">
      <alignment horizontal="center" vertical="center"/>
    </xf>
    <xf numFmtId="3" fontId="31" fillId="4" borderId="46" xfId="0" applyNumberFormat="1" applyFont="1" applyFill="1" applyBorder="1" applyAlignment="1">
      <alignment horizontal="center" vertical="center"/>
    </xf>
    <xf numFmtId="0" fontId="32" fillId="4" borderId="46" xfId="0" applyFont="1" applyFill="1" applyBorder="1" applyAlignment="1">
      <alignment horizontal="center" vertical="center"/>
    </xf>
    <xf numFmtId="164" fontId="31" fillId="4" borderId="46" xfId="0" applyNumberFormat="1" applyFont="1" applyFill="1" applyBorder="1" applyAlignment="1">
      <alignment horizontal="center" vertical="center"/>
    </xf>
    <xf numFmtId="0" fontId="32" fillId="4" borderId="48" xfId="0" applyFont="1" applyFill="1" applyBorder="1" applyAlignment="1">
      <alignment horizontal="center" vertical="center"/>
    </xf>
    <xf numFmtId="164" fontId="8" fillId="5" borderId="49" xfId="0" applyNumberFormat="1" applyFont="1" applyFill="1" applyBorder="1" applyAlignment="1">
      <alignment horizontal="center" vertical="center"/>
    </xf>
    <xf numFmtId="0" fontId="17" fillId="5" borderId="50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0" borderId="51" xfId="0" quotePrefix="1" applyFont="1" applyBorder="1" applyAlignment="1">
      <alignment horizontal="center" vertical="center"/>
    </xf>
    <xf numFmtId="3" fontId="8" fillId="2" borderId="50" xfId="0" applyNumberFormat="1" applyFont="1" applyFill="1" applyBorder="1" applyAlignment="1">
      <alignment horizontal="center" vertical="center"/>
    </xf>
    <xf numFmtId="0" fontId="31" fillId="4" borderId="50" xfId="0" applyFont="1" applyFill="1" applyBorder="1" applyAlignment="1">
      <alignment horizontal="center" vertical="center"/>
    </xf>
    <xf numFmtId="0" fontId="32" fillId="4" borderId="50" xfId="0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/>
    </xf>
    <xf numFmtId="0" fontId="11" fillId="0" borderId="1" xfId="1" applyFont="1" applyBorder="1" applyAlignment="1"/>
    <xf numFmtId="0" fontId="8" fillId="0" borderId="1" xfId="0" applyFont="1" applyBorder="1"/>
    <xf numFmtId="0" fontId="5" fillId="0" borderId="56" xfId="0" applyFont="1" applyBorder="1" applyAlignment="1"/>
    <xf numFmtId="0" fontId="5" fillId="0" borderId="57" xfId="0" applyFont="1" applyBorder="1"/>
    <xf numFmtId="0" fontId="5" fillId="0" borderId="58" xfId="0" applyFont="1" applyBorder="1" applyAlignment="1"/>
    <xf numFmtId="0" fontId="5" fillId="0" borderId="59" xfId="0" applyFont="1" applyBorder="1"/>
    <xf numFmtId="0" fontId="5" fillId="0" borderId="1" xfId="0" applyFont="1" applyBorder="1"/>
    <xf numFmtId="0" fontId="5" fillId="0" borderId="60" xfId="0" applyFont="1" applyBorder="1" applyAlignment="1"/>
    <xf numFmtId="0" fontId="5" fillId="0" borderId="61" xfId="0" applyFont="1" applyBorder="1" applyAlignment="1"/>
    <xf numFmtId="0" fontId="12" fillId="8" borderId="55" xfId="2" applyFont="1" applyFill="1" applyBorder="1" applyAlignment="1">
      <alignment horizontal="center"/>
    </xf>
    <xf numFmtId="0" fontId="34" fillId="9" borderId="62" xfId="0" applyFont="1" applyFill="1" applyBorder="1" applyAlignment="1">
      <alignment vertical="center"/>
    </xf>
    <xf numFmtId="0" fontId="6" fillId="9" borderId="63" xfId="0" applyFont="1" applyFill="1" applyBorder="1" applyAlignment="1">
      <alignment vertical="center"/>
    </xf>
    <xf numFmtId="0" fontId="6" fillId="9" borderId="64" xfId="0" applyFont="1" applyFill="1" applyBorder="1" applyAlignment="1">
      <alignment vertical="center"/>
    </xf>
    <xf numFmtId="0" fontId="35" fillId="10" borderId="1" xfId="0" applyFont="1" applyFill="1" applyBorder="1" applyAlignment="1">
      <alignment horizontal="left" vertical="center"/>
    </xf>
    <xf numFmtId="0" fontId="22" fillId="10" borderId="1" xfId="0" applyFont="1" applyFill="1" applyBorder="1" applyAlignment="1">
      <alignment horizontal="left" vertical="center"/>
    </xf>
    <xf numFmtId="0" fontId="22" fillId="10" borderId="1" xfId="0" applyFont="1" applyFill="1" applyBorder="1" applyAlignment="1">
      <alignment horizontal="center" vertical="center"/>
    </xf>
    <xf numFmtId="0" fontId="23" fillId="4" borderId="62" xfId="0" applyFont="1" applyFill="1" applyBorder="1" applyAlignment="1">
      <alignment vertical="center"/>
    </xf>
    <xf numFmtId="0" fontId="24" fillId="4" borderId="63" xfId="0" applyFont="1" applyFill="1" applyBorder="1" applyAlignment="1">
      <alignment horizontal="center" vertical="center"/>
    </xf>
    <xf numFmtId="0" fontId="24" fillId="4" borderId="64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left" vertical="center"/>
    </xf>
    <xf numFmtId="164" fontId="5" fillId="12" borderId="55" xfId="0" applyNumberFormat="1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vertical="center"/>
    </xf>
    <xf numFmtId="0" fontId="24" fillId="4" borderId="63" xfId="0" applyFont="1" applyFill="1" applyBorder="1" applyAlignment="1">
      <alignment vertical="center"/>
    </xf>
    <xf numFmtId="0" fontId="24" fillId="4" borderId="64" xfId="0" applyFont="1" applyFill="1" applyBorder="1" applyAlignment="1">
      <alignment vertical="center"/>
    </xf>
    <xf numFmtId="0" fontId="37" fillId="10" borderId="1" xfId="0" applyFont="1" applyFill="1" applyBorder="1" applyAlignment="1">
      <alignment horizontal="left" vertical="center"/>
    </xf>
    <xf numFmtId="0" fontId="38" fillId="10" borderId="1" xfId="0" applyFont="1" applyFill="1" applyBorder="1" applyAlignment="1">
      <alignment vertical="center"/>
    </xf>
    <xf numFmtId="0" fontId="29" fillId="13" borderId="1" xfId="0" applyFont="1" applyFill="1" applyBorder="1" applyAlignment="1">
      <alignment vertical="center"/>
    </xf>
    <xf numFmtId="0" fontId="39" fillId="10" borderId="1" xfId="0" applyFont="1" applyFill="1" applyBorder="1" applyAlignment="1">
      <alignment vertical="center"/>
    </xf>
    <xf numFmtId="0" fontId="30" fillId="10" borderId="1" xfId="0" applyFont="1" applyFill="1" applyBorder="1" applyAlignment="1">
      <alignment vertical="center"/>
    </xf>
    <xf numFmtId="164" fontId="8" fillId="0" borderId="1" xfId="0" applyNumberFormat="1" applyFont="1" applyBorder="1" applyAlignment="1">
      <alignment horizontal="center"/>
    </xf>
    <xf numFmtId="0" fontId="40" fillId="3" borderId="65" xfId="0" applyFont="1" applyFill="1" applyBorder="1" applyAlignment="1">
      <alignment horizontal="left" vertical="center"/>
    </xf>
    <xf numFmtId="0" fontId="8" fillId="0" borderId="1" xfId="0" applyFont="1" applyFill="1" applyBorder="1" applyAlignment="1"/>
    <xf numFmtId="3" fontId="8" fillId="0" borderId="1" xfId="0" applyNumberFormat="1" applyFont="1" applyBorder="1" applyAlignment="1">
      <alignment horizontal="center"/>
    </xf>
    <xf numFmtId="164" fontId="8" fillId="0" borderId="70" xfId="0" applyNumberFormat="1" applyFont="1" applyBorder="1" applyAlignment="1">
      <alignment horizontal="center"/>
    </xf>
    <xf numFmtId="0" fontId="8" fillId="5" borderId="71" xfId="0" applyFont="1" applyFill="1" applyBorder="1"/>
    <xf numFmtId="164" fontId="8" fillId="0" borderId="72" xfId="0" applyNumberFormat="1" applyFont="1" applyBorder="1" applyAlignment="1">
      <alignment horizontal="center"/>
    </xf>
    <xf numFmtId="3" fontId="8" fillId="0" borderId="73" xfId="0" applyNumberFormat="1" applyFont="1" applyBorder="1" applyAlignment="1">
      <alignment horizontal="center"/>
    </xf>
    <xf numFmtId="0" fontId="8" fillId="5" borderId="74" xfId="0" applyFont="1" applyFill="1" applyBorder="1"/>
    <xf numFmtId="3" fontId="8" fillId="0" borderId="75" xfId="0" applyNumberFormat="1" applyFont="1" applyBorder="1" applyAlignment="1">
      <alignment horizontal="center"/>
    </xf>
    <xf numFmtId="0" fontId="8" fillId="5" borderId="74" xfId="0" applyFont="1" applyFill="1" applyBorder="1" applyAlignment="1"/>
    <xf numFmtId="0" fontId="8" fillId="5" borderId="76" xfId="0" applyFont="1" applyFill="1" applyBorder="1"/>
    <xf numFmtId="164" fontId="8" fillId="0" borderId="77" xfId="0" applyNumberFormat="1" applyFont="1" applyBorder="1" applyAlignment="1">
      <alignment horizontal="center"/>
    </xf>
    <xf numFmtId="3" fontId="8" fillId="0" borderId="78" xfId="0" applyNumberFormat="1" applyFont="1" applyBorder="1" applyAlignment="1">
      <alignment horizontal="center"/>
    </xf>
    <xf numFmtId="0" fontId="40" fillId="3" borderId="68" xfId="0" applyFont="1" applyFill="1" applyBorder="1" applyAlignment="1">
      <alignment horizontal="center" vertical="center"/>
    </xf>
    <xf numFmtId="0" fontId="40" fillId="3" borderId="69" xfId="0" applyFont="1" applyFill="1" applyBorder="1" applyAlignment="1">
      <alignment horizontal="center" vertical="center"/>
    </xf>
  </cellXfs>
  <cellStyles count="3">
    <cellStyle name="Heading 3" xfId="1" builtinId="18"/>
    <cellStyle name="Input" xfId="2" builtinId="20"/>
    <cellStyle name="Normal" xfId="0" builtinId="0"/>
  </cellStyles>
  <dxfs count="36"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colors>
    <mruColors>
      <color rgb="FF202E4D"/>
      <color rgb="FF63C2FF"/>
      <color rgb="FF2281E0"/>
      <color rgb="FFF2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Data'!$C$6</c:f>
              <c:strCache>
                <c:ptCount val="1"/>
                <c:pt idx="0">
                  <c:v>New User Balance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'Graphs Data'!$B$7:$B$36</c:f>
              <c:strCache>
                <c:ptCount val="29"/>
                <c:pt idx="0">
                  <c:v>Candy Crush Soda</c:v>
                </c:pt>
                <c:pt idx="1">
                  <c:v>Candy Crush Saga</c:v>
                </c:pt>
                <c:pt idx="2">
                  <c:v>Genies &amp; Gems</c:v>
                </c:pt>
                <c:pt idx="3">
                  <c:v>Cradle of Empires</c:v>
                </c:pt>
                <c:pt idx="4">
                  <c:v>Gardenscapes</c:v>
                </c:pt>
                <c:pt idx="5">
                  <c:v>Sugar Smash</c:v>
                </c:pt>
                <c:pt idx="6">
                  <c:v>Best Fiends</c:v>
                </c:pt>
                <c:pt idx="7">
                  <c:v>My Home Design Dreams</c:v>
                </c:pt>
                <c:pt idx="8">
                  <c:v>Candy Crush Jelly</c:v>
                </c:pt>
                <c:pt idx="9">
                  <c:v>Toon Blast</c:v>
                </c:pt>
                <c:pt idx="10">
                  <c:v>Candy Crush Friends Saga</c:v>
                </c:pt>
                <c:pt idx="11">
                  <c:v>WOZ Magic Match</c:v>
                </c:pt>
                <c:pt idx="12">
                  <c:v>Homescapes</c:v>
                </c:pt>
                <c:pt idx="13">
                  <c:v>Solitaire TriPeaks</c:v>
                </c:pt>
                <c:pt idx="14">
                  <c:v>Farm Heroes</c:v>
                </c:pt>
                <c:pt idx="15">
                  <c:v>​​Fairway Solitaire Blast</c:v>
                </c:pt>
                <c:pt idx="16">
                  <c:v>Farm Heroes Super</c:v>
                </c:pt>
                <c:pt idx="17">
                  <c:v>Diamond Diaries Saga</c:v>
                </c:pt>
                <c:pt idx="18">
                  <c:v>Cookie Jam </c:v>
                </c:pt>
                <c:pt idx="19">
                  <c:v>Fishdom</c:v>
                </c:pt>
                <c:pt idx="20">
                  <c:v>Wonka's World of Candy</c:v>
                </c:pt>
                <c:pt idx="21">
                  <c:v>Cookie Jam Blast</c:v>
                </c:pt>
                <c:pt idx="22">
                  <c:v>Lost Island Blast Adventure</c:v>
                </c:pt>
                <c:pt idx="23">
                  <c:v>​​Fairway Solitaire</c:v>
                </c:pt>
                <c:pt idx="24">
                  <c:v>Matchington Mansion</c:v>
                </c:pt>
                <c:pt idx="25">
                  <c:v>Solitaire Grand Harvest</c:v>
                </c:pt>
                <c:pt idx="26">
                  <c:v>Blossom Blast</c:v>
                </c:pt>
                <c:pt idx="27">
                  <c:v>Home Design Makeover</c:v>
                </c:pt>
                <c:pt idx="28">
                  <c:v>Destination Solitaire</c:v>
                </c:pt>
              </c:strCache>
            </c:strRef>
          </c:cat>
          <c:val>
            <c:numRef>
              <c:f>'Graphs Data'!$C$7:$C$36</c:f>
              <c:numCache>
                <c:formatCode>"$"#,##0.00</c:formatCode>
                <c:ptCount val="29"/>
                <c:pt idx="0">
                  <c:v>7.8666666666666671</c:v>
                </c:pt>
                <c:pt idx="1">
                  <c:v>7.8666666666666671</c:v>
                </c:pt>
                <c:pt idx="2">
                  <c:v>8.6</c:v>
                </c:pt>
                <c:pt idx="3">
                  <c:v>2.3720238095238093</c:v>
                </c:pt>
                <c:pt idx="4">
                  <c:v>1.9</c:v>
                </c:pt>
                <c:pt idx="5">
                  <c:v>7</c:v>
                </c:pt>
                <c:pt idx="6">
                  <c:v>9.99</c:v>
                </c:pt>
                <c:pt idx="7">
                  <c:v>1.4354999999999998</c:v>
                </c:pt>
                <c:pt idx="8">
                  <c:v>7.8666666666666671</c:v>
                </c:pt>
                <c:pt idx="9">
                  <c:v>4</c:v>
                </c:pt>
                <c:pt idx="10">
                  <c:v>14.700833333333334</c:v>
                </c:pt>
                <c:pt idx="11">
                  <c:v>2.2000000000000002</c:v>
                </c:pt>
                <c:pt idx="12">
                  <c:v>1.9</c:v>
                </c:pt>
                <c:pt idx="13">
                  <c:v>1.6666666666666667</c:v>
                </c:pt>
                <c:pt idx="14">
                  <c:v>8.1999999999999993</c:v>
                </c:pt>
                <c:pt idx="15">
                  <c:v>1.0169491525423728</c:v>
                </c:pt>
                <c:pt idx="16">
                  <c:v>6.8</c:v>
                </c:pt>
                <c:pt idx="17">
                  <c:v>1.2</c:v>
                </c:pt>
                <c:pt idx="18">
                  <c:v>3</c:v>
                </c:pt>
                <c:pt idx="19">
                  <c:v>4.9000000000000004</c:v>
                </c:pt>
                <c:pt idx="20">
                  <c:v>2.8888888888888888</c:v>
                </c:pt>
                <c:pt idx="21">
                  <c:v>3.4</c:v>
                </c:pt>
                <c:pt idx="22">
                  <c:v>2.5739999999999998</c:v>
                </c:pt>
                <c:pt idx="23">
                  <c:v>5.3</c:v>
                </c:pt>
                <c:pt idx="24">
                  <c:v>0.9</c:v>
                </c:pt>
                <c:pt idx="25">
                  <c:v>2.666666666666667</c:v>
                </c:pt>
                <c:pt idx="26">
                  <c:v>6.2</c:v>
                </c:pt>
                <c:pt idx="27">
                  <c:v>2.9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4-B147-878F-12A82EFB7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8065663"/>
        <c:axId val="1297975327"/>
      </c:barChart>
      <c:catAx>
        <c:axId val="129806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75327"/>
        <c:crosses val="autoZero"/>
        <c:auto val="1"/>
        <c:lblAlgn val="ctr"/>
        <c:lblOffset val="100"/>
        <c:noMultiLvlLbl val="0"/>
      </c:catAx>
      <c:valAx>
        <c:axId val="129797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065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Data'!$D$6</c:f>
              <c:strCache>
                <c:ptCount val="1"/>
                <c:pt idx="0">
                  <c:v>Daily Value (less W2E)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'Graphs Data'!$B$7:$B$36</c:f>
              <c:strCache>
                <c:ptCount val="29"/>
                <c:pt idx="0">
                  <c:v>Candy Crush Soda</c:v>
                </c:pt>
                <c:pt idx="1">
                  <c:v>Candy Crush Saga</c:v>
                </c:pt>
                <c:pt idx="2">
                  <c:v>Genies &amp; Gems</c:v>
                </c:pt>
                <c:pt idx="3">
                  <c:v>Cradle of Empires</c:v>
                </c:pt>
                <c:pt idx="4">
                  <c:v>Gardenscapes</c:v>
                </c:pt>
                <c:pt idx="5">
                  <c:v>Sugar Smash</c:v>
                </c:pt>
                <c:pt idx="6">
                  <c:v>Best Fiends</c:v>
                </c:pt>
                <c:pt idx="7">
                  <c:v>My Home Design Dreams</c:v>
                </c:pt>
                <c:pt idx="8">
                  <c:v>Candy Crush Jelly</c:v>
                </c:pt>
                <c:pt idx="9">
                  <c:v>Toon Blast</c:v>
                </c:pt>
                <c:pt idx="10">
                  <c:v>Candy Crush Friends Saga</c:v>
                </c:pt>
                <c:pt idx="11">
                  <c:v>WOZ Magic Match</c:v>
                </c:pt>
                <c:pt idx="12">
                  <c:v>Homescapes</c:v>
                </c:pt>
                <c:pt idx="13">
                  <c:v>Solitaire TriPeaks</c:v>
                </c:pt>
                <c:pt idx="14">
                  <c:v>Farm Heroes</c:v>
                </c:pt>
                <c:pt idx="15">
                  <c:v>​​Fairway Solitaire Blast</c:v>
                </c:pt>
                <c:pt idx="16">
                  <c:v>Farm Heroes Super</c:v>
                </c:pt>
                <c:pt idx="17">
                  <c:v>Diamond Diaries Saga</c:v>
                </c:pt>
                <c:pt idx="18">
                  <c:v>Cookie Jam </c:v>
                </c:pt>
                <c:pt idx="19">
                  <c:v>Fishdom</c:v>
                </c:pt>
                <c:pt idx="20">
                  <c:v>Wonka's World of Candy</c:v>
                </c:pt>
                <c:pt idx="21">
                  <c:v>Cookie Jam Blast</c:v>
                </c:pt>
                <c:pt idx="22">
                  <c:v>Lost Island Blast Adventure</c:v>
                </c:pt>
                <c:pt idx="23">
                  <c:v>​​Fairway Solitaire</c:v>
                </c:pt>
                <c:pt idx="24">
                  <c:v>Matchington Mansion</c:v>
                </c:pt>
                <c:pt idx="25">
                  <c:v>Solitaire Grand Harvest</c:v>
                </c:pt>
                <c:pt idx="26">
                  <c:v>Blossom Blast</c:v>
                </c:pt>
                <c:pt idx="27">
                  <c:v>Home Design Makeover</c:v>
                </c:pt>
                <c:pt idx="28">
                  <c:v>Destination Solitaire</c:v>
                </c:pt>
              </c:strCache>
            </c:strRef>
          </c:cat>
          <c:val>
            <c:numRef>
              <c:f>'Graphs Data'!$D$7:$D$36</c:f>
              <c:numCache>
                <c:formatCode>"$"#,##0.00</c:formatCode>
                <c:ptCount val="29"/>
                <c:pt idx="0">
                  <c:v>3.3688888888888884</c:v>
                </c:pt>
                <c:pt idx="1">
                  <c:v>2.7733333333333334</c:v>
                </c:pt>
                <c:pt idx="2">
                  <c:v>2.64</c:v>
                </c:pt>
                <c:pt idx="3">
                  <c:v>2.4671829573934838</c:v>
                </c:pt>
                <c:pt idx="4">
                  <c:v>2.0733333333333333</c:v>
                </c:pt>
                <c:pt idx="5">
                  <c:v>2</c:v>
                </c:pt>
                <c:pt idx="6">
                  <c:v>1.9059999999999999</c:v>
                </c:pt>
                <c:pt idx="7">
                  <c:v>1.6829999999999998</c:v>
                </c:pt>
                <c:pt idx="8">
                  <c:v>1.4933333333333332</c:v>
                </c:pt>
                <c:pt idx="9">
                  <c:v>1.4666666666666668</c:v>
                </c:pt>
                <c:pt idx="10">
                  <c:v>1.3479916666666667</c:v>
                </c:pt>
                <c:pt idx="11">
                  <c:v>1.3266666666666667</c:v>
                </c:pt>
                <c:pt idx="12">
                  <c:v>1.2799999999999998</c:v>
                </c:pt>
                <c:pt idx="13">
                  <c:v>1.234</c:v>
                </c:pt>
                <c:pt idx="14">
                  <c:v>1.1500000000000001</c:v>
                </c:pt>
                <c:pt idx="15">
                  <c:v>1.1389830508474577</c:v>
                </c:pt>
                <c:pt idx="16">
                  <c:v>0.96000000000000019</c:v>
                </c:pt>
                <c:pt idx="17">
                  <c:v>0.96</c:v>
                </c:pt>
                <c:pt idx="18">
                  <c:v>0.94666666666666666</c:v>
                </c:pt>
                <c:pt idx="19">
                  <c:v>0.82000000000000006</c:v>
                </c:pt>
                <c:pt idx="20">
                  <c:v>0.71111111111111103</c:v>
                </c:pt>
                <c:pt idx="21">
                  <c:v>0.70666666666666667</c:v>
                </c:pt>
                <c:pt idx="22">
                  <c:v>0.62039999999999995</c:v>
                </c:pt>
                <c:pt idx="23">
                  <c:v>0.60799999999999998</c:v>
                </c:pt>
                <c:pt idx="24">
                  <c:v>0.55666666666666664</c:v>
                </c:pt>
                <c:pt idx="25">
                  <c:v>0.54</c:v>
                </c:pt>
                <c:pt idx="26">
                  <c:v>0.48000000000000009</c:v>
                </c:pt>
                <c:pt idx="27">
                  <c:v>0.36</c:v>
                </c:pt>
                <c:pt idx="28">
                  <c:v>0.32000000000000006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3-E749-B093-263AFC7D4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8065663"/>
        <c:axId val="1297975327"/>
      </c:barChart>
      <c:catAx>
        <c:axId val="129806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75327"/>
        <c:crosses val="autoZero"/>
        <c:auto val="1"/>
        <c:lblAlgn val="ctr"/>
        <c:lblOffset val="100"/>
        <c:noMultiLvlLbl val="0"/>
      </c:catAx>
      <c:valAx>
        <c:axId val="129797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065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Data'!$E$6</c:f>
              <c:strCache>
                <c:ptCount val="1"/>
                <c:pt idx="0">
                  <c:v>Daily Value (w/W2E)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'Graphs Data'!$B$8:$B$36</c:f>
              <c:strCache>
                <c:ptCount val="29"/>
                <c:pt idx="0">
                  <c:v>Candy Crush Soda</c:v>
                </c:pt>
                <c:pt idx="1">
                  <c:v>Candy Crush Saga</c:v>
                </c:pt>
                <c:pt idx="2">
                  <c:v>Genies &amp; Gems</c:v>
                </c:pt>
                <c:pt idx="3">
                  <c:v>Cradle of Empires</c:v>
                </c:pt>
                <c:pt idx="4">
                  <c:v>Gardenscapes</c:v>
                </c:pt>
                <c:pt idx="5">
                  <c:v>Sugar Smash</c:v>
                </c:pt>
                <c:pt idx="6">
                  <c:v>Best Fiends</c:v>
                </c:pt>
                <c:pt idx="7">
                  <c:v>My Home Design Dreams</c:v>
                </c:pt>
                <c:pt idx="8">
                  <c:v>Candy Crush Jelly</c:v>
                </c:pt>
                <c:pt idx="9">
                  <c:v>Toon Blast</c:v>
                </c:pt>
                <c:pt idx="10">
                  <c:v>Candy Crush Friends Saga</c:v>
                </c:pt>
                <c:pt idx="11">
                  <c:v>WOZ Magic Match</c:v>
                </c:pt>
                <c:pt idx="12">
                  <c:v>Homescapes</c:v>
                </c:pt>
                <c:pt idx="13">
                  <c:v>Solitaire TriPeaks</c:v>
                </c:pt>
                <c:pt idx="14">
                  <c:v>Farm Heroes</c:v>
                </c:pt>
                <c:pt idx="15">
                  <c:v>​​Fairway Solitaire Blast</c:v>
                </c:pt>
                <c:pt idx="16">
                  <c:v>Farm Heroes Super</c:v>
                </c:pt>
                <c:pt idx="17">
                  <c:v>Diamond Diaries Saga</c:v>
                </c:pt>
                <c:pt idx="18">
                  <c:v>Cookie Jam </c:v>
                </c:pt>
                <c:pt idx="19">
                  <c:v>Fishdom</c:v>
                </c:pt>
                <c:pt idx="20">
                  <c:v>Wonka's World of Candy</c:v>
                </c:pt>
                <c:pt idx="21">
                  <c:v>Cookie Jam Blast</c:v>
                </c:pt>
                <c:pt idx="22">
                  <c:v>Lost Island Blast Adventure</c:v>
                </c:pt>
                <c:pt idx="23">
                  <c:v>​​Fairway Solitaire</c:v>
                </c:pt>
                <c:pt idx="24">
                  <c:v>Matchington Mansion</c:v>
                </c:pt>
                <c:pt idx="25">
                  <c:v>Solitaire Grand Harvest</c:v>
                </c:pt>
                <c:pt idx="26">
                  <c:v>Blossom Blast</c:v>
                </c:pt>
                <c:pt idx="27">
                  <c:v>Home Design Makeover</c:v>
                </c:pt>
                <c:pt idx="28">
                  <c:v>Destination Solitaire</c:v>
                </c:pt>
              </c:strCache>
            </c:strRef>
          </c:cat>
          <c:val>
            <c:numRef>
              <c:f>'Graphs Data'!$E$8:$E$36</c:f>
              <c:numCache>
                <c:formatCode>"$"#,##0.00</c:formatCode>
                <c:ptCount val="29"/>
                <c:pt idx="0">
                  <c:v>3.3688888888888884</c:v>
                </c:pt>
                <c:pt idx="1">
                  <c:v>2.7733333333333334</c:v>
                </c:pt>
                <c:pt idx="2">
                  <c:v>2.68</c:v>
                </c:pt>
                <c:pt idx="3">
                  <c:v>2.5671829573934839</c:v>
                </c:pt>
                <c:pt idx="4">
                  <c:v>2.1303333333333332</c:v>
                </c:pt>
                <c:pt idx="5">
                  <c:v>2.04</c:v>
                </c:pt>
                <c:pt idx="6">
                  <c:v>1.956</c:v>
                </c:pt>
                <c:pt idx="7">
                  <c:v>1.6829999999999998</c:v>
                </c:pt>
                <c:pt idx="8">
                  <c:v>1.4933333333333332</c:v>
                </c:pt>
                <c:pt idx="9">
                  <c:v>1.4666666666666668</c:v>
                </c:pt>
                <c:pt idx="10">
                  <c:v>1.3479916666666667</c:v>
                </c:pt>
                <c:pt idx="11">
                  <c:v>1.3266666666666667</c:v>
                </c:pt>
                <c:pt idx="12">
                  <c:v>1.3489999999999998</c:v>
                </c:pt>
                <c:pt idx="13">
                  <c:v>1.6328</c:v>
                </c:pt>
                <c:pt idx="14">
                  <c:v>1.1500000000000001</c:v>
                </c:pt>
                <c:pt idx="15">
                  <c:v>1.1389830508474577</c:v>
                </c:pt>
                <c:pt idx="16">
                  <c:v>0.96000000000000019</c:v>
                </c:pt>
                <c:pt idx="17">
                  <c:v>0.96</c:v>
                </c:pt>
                <c:pt idx="18">
                  <c:v>1.9466666666666668</c:v>
                </c:pt>
                <c:pt idx="19">
                  <c:v>0.82000000000000006</c:v>
                </c:pt>
                <c:pt idx="20">
                  <c:v>0.71111111111111103</c:v>
                </c:pt>
                <c:pt idx="21">
                  <c:v>0.7466666666666667</c:v>
                </c:pt>
                <c:pt idx="22">
                  <c:v>0.81839999999999991</c:v>
                </c:pt>
                <c:pt idx="23">
                  <c:v>1.8080000000000001</c:v>
                </c:pt>
                <c:pt idx="24">
                  <c:v>0.55666666666666664</c:v>
                </c:pt>
                <c:pt idx="25">
                  <c:v>0.54</c:v>
                </c:pt>
                <c:pt idx="26">
                  <c:v>0.48000000000000009</c:v>
                </c:pt>
                <c:pt idx="27">
                  <c:v>0.36</c:v>
                </c:pt>
                <c:pt idx="28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E-A74A-A5EF-2D18945DB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8065663"/>
        <c:axId val="1297975327"/>
      </c:barChart>
      <c:catAx>
        <c:axId val="129806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75327"/>
        <c:crosses val="autoZero"/>
        <c:auto val="1"/>
        <c:lblAlgn val="ctr"/>
        <c:lblOffset val="100"/>
        <c:noMultiLvlLbl val="0"/>
      </c:catAx>
      <c:valAx>
        <c:axId val="129797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065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Data'!$F$6</c:f>
              <c:strCache>
                <c:ptCount val="1"/>
                <c:pt idx="0">
                  <c:v>Conversion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'Graphs Data'!$B$8:$B$36</c:f>
              <c:strCache>
                <c:ptCount val="29"/>
                <c:pt idx="0">
                  <c:v>Candy Crush Soda</c:v>
                </c:pt>
                <c:pt idx="1">
                  <c:v>Candy Crush Saga</c:v>
                </c:pt>
                <c:pt idx="2">
                  <c:v>Genies &amp; Gems</c:v>
                </c:pt>
                <c:pt idx="3">
                  <c:v>Cradle of Empires</c:v>
                </c:pt>
                <c:pt idx="4">
                  <c:v>Gardenscapes</c:v>
                </c:pt>
                <c:pt idx="5">
                  <c:v>Sugar Smash</c:v>
                </c:pt>
                <c:pt idx="6">
                  <c:v>Best Fiends</c:v>
                </c:pt>
                <c:pt idx="7">
                  <c:v>My Home Design Dreams</c:v>
                </c:pt>
                <c:pt idx="8">
                  <c:v>Candy Crush Jelly</c:v>
                </c:pt>
                <c:pt idx="9">
                  <c:v>Toon Blast</c:v>
                </c:pt>
                <c:pt idx="10">
                  <c:v>Candy Crush Friends Saga</c:v>
                </c:pt>
                <c:pt idx="11">
                  <c:v>WOZ Magic Match</c:v>
                </c:pt>
                <c:pt idx="12">
                  <c:v>Homescapes</c:v>
                </c:pt>
                <c:pt idx="13">
                  <c:v>Solitaire TriPeaks</c:v>
                </c:pt>
                <c:pt idx="14">
                  <c:v>Farm Heroes</c:v>
                </c:pt>
                <c:pt idx="15">
                  <c:v>​​Fairway Solitaire Blast</c:v>
                </c:pt>
                <c:pt idx="16">
                  <c:v>Farm Heroes Super</c:v>
                </c:pt>
                <c:pt idx="17">
                  <c:v>Diamond Diaries Saga</c:v>
                </c:pt>
                <c:pt idx="18">
                  <c:v>Cookie Jam </c:v>
                </c:pt>
                <c:pt idx="19">
                  <c:v>Fishdom</c:v>
                </c:pt>
                <c:pt idx="20">
                  <c:v>Wonka's World of Candy</c:v>
                </c:pt>
                <c:pt idx="21">
                  <c:v>Cookie Jam Blast</c:v>
                </c:pt>
                <c:pt idx="22">
                  <c:v>Lost Island Blast Adventure</c:v>
                </c:pt>
                <c:pt idx="23">
                  <c:v>​​Fairway Solitaire</c:v>
                </c:pt>
                <c:pt idx="24">
                  <c:v>Matchington Mansion</c:v>
                </c:pt>
                <c:pt idx="25">
                  <c:v>Solitaire Grand Harvest</c:v>
                </c:pt>
                <c:pt idx="26">
                  <c:v>Blossom Blast</c:v>
                </c:pt>
                <c:pt idx="27">
                  <c:v>Home Design Makeover</c:v>
                </c:pt>
                <c:pt idx="28">
                  <c:v>Destination Solitaire</c:v>
                </c:pt>
              </c:strCache>
            </c:strRef>
          </c:cat>
          <c:val>
            <c:numRef>
              <c:f>'Graphs Data'!$F$8:$F$36</c:f>
              <c:numCache>
                <c:formatCode>#,##0</c:formatCode>
                <c:ptCount val="29"/>
                <c:pt idx="0">
                  <c:v>7.5</c:v>
                </c:pt>
                <c:pt idx="1">
                  <c:v>7.5</c:v>
                </c:pt>
                <c:pt idx="2">
                  <c:v>25</c:v>
                </c:pt>
                <c:pt idx="3">
                  <c:v>10</c:v>
                </c:pt>
                <c:pt idx="4">
                  <c:v>1000</c:v>
                </c:pt>
                <c:pt idx="5">
                  <c:v>25</c:v>
                </c:pt>
                <c:pt idx="6">
                  <c:v>200</c:v>
                </c:pt>
                <c:pt idx="7">
                  <c:v>101.01010101010101</c:v>
                </c:pt>
                <c:pt idx="8">
                  <c:v>7.5</c:v>
                </c:pt>
                <c:pt idx="9">
                  <c:v>75</c:v>
                </c:pt>
                <c:pt idx="10">
                  <c:v>4.0133779264214047</c:v>
                </c:pt>
                <c:pt idx="11">
                  <c:v>10</c:v>
                </c:pt>
                <c:pt idx="12">
                  <c:v>1000</c:v>
                </c:pt>
                <c:pt idx="13">
                  <c:v>7500</c:v>
                </c:pt>
                <c:pt idx="14">
                  <c:v>10</c:v>
                </c:pt>
                <c:pt idx="15">
                  <c:v>147.5</c:v>
                </c:pt>
                <c:pt idx="16">
                  <c:v>10</c:v>
                </c:pt>
                <c:pt idx="17">
                  <c:v>7.5</c:v>
                </c:pt>
                <c:pt idx="18">
                  <c:v>25</c:v>
                </c:pt>
                <c:pt idx="19">
                  <c:v>10</c:v>
                </c:pt>
                <c:pt idx="20">
                  <c:v>900</c:v>
                </c:pt>
                <c:pt idx="21">
                  <c:v>25</c:v>
                </c:pt>
                <c:pt idx="22">
                  <c:v>505.05050505050508</c:v>
                </c:pt>
                <c:pt idx="23">
                  <c:v>2500</c:v>
                </c:pt>
                <c:pt idx="24">
                  <c:v>1000</c:v>
                </c:pt>
                <c:pt idx="25">
                  <c:v>7500</c:v>
                </c:pt>
                <c:pt idx="26">
                  <c:v>10</c:v>
                </c:pt>
                <c:pt idx="27">
                  <c:v>100</c:v>
                </c:pt>
                <c:pt idx="28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A-7A41-9230-ED9449921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8065663"/>
        <c:axId val="1297975327"/>
      </c:barChart>
      <c:catAx>
        <c:axId val="129806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975327"/>
        <c:crosses val="autoZero"/>
        <c:auto val="1"/>
        <c:lblAlgn val="ctr"/>
        <c:lblOffset val="100"/>
        <c:noMultiLvlLbl val="0"/>
      </c:catAx>
      <c:valAx>
        <c:axId val="129797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8065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1581150</xdr:colOff>
      <xdr:row>0</xdr:row>
      <xdr:rowOff>0</xdr:rowOff>
    </xdr:from>
    <xdr:ext cx="876300" cy="5429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1150" y="0"/>
          <a:ext cx="876300" cy="5429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685800</xdr:colOff>
      <xdr:row>0</xdr:row>
      <xdr:rowOff>0</xdr:rowOff>
    </xdr:from>
    <xdr:ext cx="881425" cy="546100"/>
    <xdr:pic>
      <xdr:nvPicPr>
        <xdr:cNvPr id="5" name="image1.png" title="Image">
          <a:extLst>
            <a:ext uri="{FF2B5EF4-FFF2-40B4-BE49-F238E27FC236}">
              <a16:creationId xmlns:a16="http://schemas.microsoft.com/office/drawing/2014/main" id="{4CF8F6B7-C8D6-9846-A145-114CF89CD5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0" y="0"/>
          <a:ext cx="881425" cy="5461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2959100</xdr:colOff>
      <xdr:row>3</xdr:row>
      <xdr:rowOff>12700</xdr:rowOff>
    </xdr:from>
    <xdr:ext cx="817925" cy="506758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93271BB9-2828-B245-ABDD-CB75EA4619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9100" y="12700"/>
          <a:ext cx="817925" cy="506758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488950</xdr:colOff>
      <xdr:row>43</xdr:row>
      <xdr:rowOff>25400</xdr:rowOff>
    </xdr:from>
    <xdr:to>
      <xdr:col>8</xdr:col>
      <xdr:colOff>1028700</xdr:colOff>
      <xdr:row>75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891A77-6A54-8345-8CBD-033665294B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711200</xdr:colOff>
      <xdr:row>78</xdr:row>
      <xdr:rowOff>0</xdr:rowOff>
    </xdr:from>
    <xdr:to>
      <xdr:col>9</xdr:col>
      <xdr:colOff>146050</xdr:colOff>
      <xdr:row>109</xdr:row>
      <xdr:rowOff>139700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7C7B52-E5D7-2A4E-AA9F-599F9C637D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1092200</xdr:colOff>
      <xdr:row>42</xdr:row>
      <xdr:rowOff>50800</xdr:rowOff>
    </xdr:from>
    <xdr:to>
      <xdr:col>18</xdr:col>
      <xdr:colOff>958850</xdr:colOff>
      <xdr:row>74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565E61B-19E3-9240-AF27-B3B5CBE7E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266700</xdr:colOff>
      <xdr:row>78</xdr:row>
      <xdr:rowOff>63500</xdr:rowOff>
    </xdr:from>
    <xdr:to>
      <xdr:col>19</xdr:col>
      <xdr:colOff>133350</xdr:colOff>
      <xdr:row>110</xdr:row>
      <xdr:rowOff>50800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2C4B31D-D32C-C74D-A7E0-4016275BA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444500</xdr:colOff>
      <xdr:row>0</xdr:row>
      <xdr:rowOff>0</xdr:rowOff>
    </xdr:from>
    <xdr:ext cx="881425" cy="546100"/>
    <xdr:pic>
      <xdr:nvPicPr>
        <xdr:cNvPr id="8" name="image1.png" title="Image">
          <a:extLst>
            <a:ext uri="{FF2B5EF4-FFF2-40B4-BE49-F238E27FC236}">
              <a16:creationId xmlns:a16="http://schemas.microsoft.com/office/drawing/2014/main" id="{A1B4F323-488E-1F4C-9641-F58D26CAD3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4500" y="0"/>
          <a:ext cx="881425" cy="5461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236175</xdr:colOff>
      <xdr:row>0</xdr:row>
      <xdr:rowOff>0</xdr:rowOff>
    </xdr:from>
    <xdr:ext cx="881425" cy="54610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A869F5AE-2C51-0A43-90B6-665C8BDA58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6175" y="0"/>
          <a:ext cx="881425" cy="546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010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4.5" defaultRowHeight="15" customHeight="1"/>
  <cols>
    <col min="1" max="1" width="32.5" style="8" customWidth="1"/>
    <col min="2" max="4" width="28.1640625" style="8" customWidth="1"/>
    <col min="5" max="5" width="27" style="8" customWidth="1"/>
    <col min="6" max="6" width="28.1640625" style="8" customWidth="1"/>
    <col min="7" max="7" width="33" style="8" customWidth="1"/>
    <col min="8" max="8" width="19.1640625" style="8" customWidth="1"/>
    <col min="9" max="9" width="20.5" style="8" customWidth="1"/>
    <col min="10" max="10" width="21.6640625" style="8" customWidth="1"/>
    <col min="11" max="11" width="23.5" style="8" customWidth="1"/>
    <col min="12" max="12" width="19.1640625" style="8" customWidth="1"/>
    <col min="13" max="13" width="20.83203125" style="8" customWidth="1"/>
    <col min="14" max="14" width="23.1640625" style="8" customWidth="1"/>
    <col min="15" max="15" width="22.83203125" style="8" customWidth="1"/>
    <col min="16" max="20" width="19.1640625" style="8" customWidth="1"/>
    <col min="21" max="21" width="20" style="8" customWidth="1"/>
    <col min="22" max="22" width="19.1640625" style="8" customWidth="1"/>
    <col min="23" max="23" width="26.33203125" style="8" customWidth="1"/>
    <col min="24" max="24" width="19.1640625" style="8" customWidth="1"/>
    <col min="25" max="27" width="27" style="8" customWidth="1"/>
    <col min="28" max="28" width="32.5" style="8" customWidth="1"/>
    <col min="29" max="30" width="31.5" style="8" customWidth="1"/>
    <col min="31" max="32" width="34.5" style="8" customWidth="1"/>
    <col min="33" max="16384" width="14.5" style="8"/>
  </cols>
  <sheetData>
    <row r="1" spans="1:32" ht="50" customHeight="1">
      <c r="A1" s="6" t="s">
        <v>1</v>
      </c>
      <c r="B1" s="163" t="s">
        <v>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6">
      <c r="A2" s="174" t="s">
        <v>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6"/>
    </row>
    <row r="3" spans="1:32" ht="15.7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ht="15.75" customHeight="1">
      <c r="A4" s="11"/>
      <c r="E4" s="12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2" ht="15.75" customHeight="1">
      <c r="A5" s="14"/>
      <c r="B5" s="164" t="s">
        <v>8</v>
      </c>
      <c r="C5" s="164" t="s">
        <v>9</v>
      </c>
      <c r="D5" s="164" t="s">
        <v>10</v>
      </c>
      <c r="E5" s="165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2" ht="15.75" customHeight="1">
      <c r="A6" s="170"/>
      <c r="B6" s="171" t="s">
        <v>11</v>
      </c>
      <c r="C6" s="173">
        <v>1</v>
      </c>
      <c r="D6" s="166" t="s">
        <v>47</v>
      </c>
      <c r="E6" s="167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15.75" customHeight="1">
      <c r="A7" s="170"/>
      <c r="B7" s="172" t="s">
        <v>48</v>
      </c>
      <c r="C7" s="173">
        <v>1</v>
      </c>
      <c r="D7" s="168" t="s">
        <v>64</v>
      </c>
      <c r="E7" s="169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32" ht="15.75" customHeight="1">
      <c r="A8" s="10"/>
      <c r="B8" s="10"/>
      <c r="C8" s="10"/>
      <c r="D8" s="10"/>
      <c r="E8" s="10"/>
      <c r="F8" s="10"/>
      <c r="G8" s="10"/>
      <c r="H8" s="10"/>
      <c r="I8" s="15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ht="30.75" customHeight="1">
      <c r="A9" s="16" t="s">
        <v>75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ht="15.75" customHeight="1">
      <c r="A10" s="18" t="s">
        <v>13</v>
      </c>
      <c r="B10" s="19" t="s">
        <v>14</v>
      </c>
      <c r="C10" s="19" t="s">
        <v>15</v>
      </c>
      <c r="D10" s="19" t="s">
        <v>16</v>
      </c>
      <c r="E10" s="19" t="s">
        <v>17</v>
      </c>
      <c r="F10" s="19" t="s">
        <v>18</v>
      </c>
      <c r="G10" s="19" t="s">
        <v>19</v>
      </c>
      <c r="H10" s="20" t="s">
        <v>20</v>
      </c>
      <c r="I10" s="20" t="s">
        <v>21</v>
      </c>
      <c r="J10" s="20" t="s">
        <v>22</v>
      </c>
      <c r="K10" s="20" t="s">
        <v>23</v>
      </c>
      <c r="L10" s="20" t="s">
        <v>24</v>
      </c>
      <c r="M10" s="20" t="s">
        <v>25</v>
      </c>
      <c r="N10" s="20" t="s">
        <v>26</v>
      </c>
      <c r="O10" s="20" t="s">
        <v>27</v>
      </c>
      <c r="P10" s="20" t="s">
        <v>28</v>
      </c>
      <c r="Q10" s="20" t="s">
        <v>29</v>
      </c>
      <c r="R10" s="20" t="s">
        <v>30</v>
      </c>
      <c r="S10" s="20" t="s">
        <v>31</v>
      </c>
      <c r="T10" s="20" t="s">
        <v>32</v>
      </c>
      <c r="U10" s="20" t="s">
        <v>33</v>
      </c>
      <c r="V10" s="20" t="s">
        <v>34</v>
      </c>
      <c r="W10" s="20" t="s">
        <v>35</v>
      </c>
      <c r="X10" s="20" t="s">
        <v>36</v>
      </c>
      <c r="Y10" s="21" t="s">
        <v>37</v>
      </c>
      <c r="Z10" s="21" t="s">
        <v>38</v>
      </c>
      <c r="AA10" s="21" t="s">
        <v>39</v>
      </c>
      <c r="AB10" s="21" t="s">
        <v>40</v>
      </c>
      <c r="AC10" s="21" t="s">
        <v>41</v>
      </c>
      <c r="AD10" s="21" t="s">
        <v>42</v>
      </c>
      <c r="AE10" s="21" t="s">
        <v>43</v>
      </c>
      <c r="AF10" s="21" t="s">
        <v>44</v>
      </c>
    </row>
    <row r="11" spans="1:32" ht="42">
      <c r="A11" s="22" t="s">
        <v>82</v>
      </c>
      <c r="B11" s="23" t="s">
        <v>83</v>
      </c>
      <c r="C11" s="23" t="s">
        <v>84</v>
      </c>
      <c r="D11" s="23" t="s">
        <v>85</v>
      </c>
      <c r="E11" s="23" t="s">
        <v>86</v>
      </c>
      <c r="F11" s="23" t="s">
        <v>87</v>
      </c>
      <c r="G11" s="23" t="s">
        <v>88</v>
      </c>
      <c r="H11" s="24" t="s">
        <v>89</v>
      </c>
      <c r="I11" s="24" t="s">
        <v>89</v>
      </c>
      <c r="J11" s="24" t="s">
        <v>91</v>
      </c>
      <c r="K11" s="24" t="s">
        <v>89</v>
      </c>
      <c r="L11" s="24" t="s">
        <v>92</v>
      </c>
      <c r="M11" s="24" t="s">
        <v>93</v>
      </c>
      <c r="N11" s="24" t="s">
        <v>91</v>
      </c>
      <c r="O11" s="24" t="s">
        <v>94</v>
      </c>
      <c r="P11" s="24" t="s">
        <v>95</v>
      </c>
      <c r="Q11" s="24" t="s">
        <v>96</v>
      </c>
      <c r="R11" s="24" t="s">
        <v>97</v>
      </c>
      <c r="S11" s="24" t="s">
        <v>92</v>
      </c>
      <c r="T11" s="24" t="s">
        <v>98</v>
      </c>
      <c r="U11" s="24" t="s">
        <v>99</v>
      </c>
      <c r="V11" s="24" t="s">
        <v>100</v>
      </c>
      <c r="W11" s="24" t="s">
        <v>101</v>
      </c>
      <c r="X11" s="24" t="s">
        <v>102</v>
      </c>
      <c r="Y11" s="25" t="s">
        <v>103</v>
      </c>
      <c r="Z11" s="25" t="s">
        <v>88</v>
      </c>
      <c r="AA11" s="25" t="s">
        <v>104</v>
      </c>
      <c r="AB11" s="25" t="s">
        <v>105</v>
      </c>
      <c r="AC11" s="25" t="s">
        <v>106</v>
      </c>
      <c r="AD11" s="25" t="s">
        <v>107</v>
      </c>
      <c r="AE11" s="25" t="s">
        <v>108</v>
      </c>
      <c r="AF11" s="25"/>
    </row>
    <row r="12" spans="1:32" ht="15.75" customHeight="1">
      <c r="A12" s="22"/>
      <c r="B12" s="23"/>
      <c r="C12" s="23"/>
      <c r="D12" s="23"/>
      <c r="E12" s="26"/>
      <c r="F12" s="23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7" t="s">
        <v>109</v>
      </c>
      <c r="Y12" s="26"/>
      <c r="Z12" s="26"/>
      <c r="AA12" s="26"/>
      <c r="AB12" s="26"/>
      <c r="AC12" s="26"/>
      <c r="AD12" s="26"/>
      <c r="AE12" s="26"/>
      <c r="AF12" s="26"/>
    </row>
    <row r="13" spans="1:32" ht="15.75" customHeight="1">
      <c r="A13" s="28" t="s">
        <v>110</v>
      </c>
      <c r="B13" s="29" t="s">
        <v>111</v>
      </c>
      <c r="C13" s="29" t="s">
        <v>111</v>
      </c>
      <c r="D13" s="29" t="s">
        <v>111</v>
      </c>
      <c r="E13" s="30" t="s">
        <v>111</v>
      </c>
      <c r="F13" s="29">
        <v>5</v>
      </c>
      <c r="G13" s="29">
        <v>5</v>
      </c>
      <c r="H13" s="30">
        <v>5</v>
      </c>
      <c r="I13" s="30">
        <v>5</v>
      </c>
      <c r="J13" s="30">
        <v>5</v>
      </c>
      <c r="K13" s="30">
        <v>5</v>
      </c>
      <c r="L13" s="30">
        <v>5</v>
      </c>
      <c r="M13" s="30">
        <v>5</v>
      </c>
      <c r="N13" s="30">
        <v>5</v>
      </c>
      <c r="O13" s="30">
        <v>5</v>
      </c>
      <c r="P13" s="30">
        <v>5</v>
      </c>
      <c r="Q13" s="30">
        <v>5</v>
      </c>
      <c r="R13" s="30">
        <v>5</v>
      </c>
      <c r="S13" s="30">
        <v>5</v>
      </c>
      <c r="T13" s="30">
        <v>5</v>
      </c>
      <c r="U13" s="30">
        <v>10</v>
      </c>
      <c r="V13" s="30">
        <v>5</v>
      </c>
      <c r="W13" s="30">
        <v>5</v>
      </c>
      <c r="X13" s="30">
        <v>20</v>
      </c>
      <c r="Y13" s="31">
        <v>5</v>
      </c>
      <c r="Z13" s="31">
        <v>5</v>
      </c>
      <c r="AA13" s="31">
        <v>5</v>
      </c>
      <c r="AB13" s="31">
        <v>7</v>
      </c>
      <c r="AC13" s="31">
        <v>5</v>
      </c>
      <c r="AD13" s="31">
        <v>5</v>
      </c>
      <c r="AE13" s="31">
        <v>5</v>
      </c>
      <c r="AF13" s="31"/>
    </row>
    <row r="14" spans="1:32" ht="15.75" customHeight="1">
      <c r="A14" s="32" t="s">
        <v>113</v>
      </c>
      <c r="B14" s="33" t="s">
        <v>111</v>
      </c>
      <c r="C14" s="33" t="s">
        <v>111</v>
      </c>
      <c r="D14" s="33" t="s">
        <v>111</v>
      </c>
      <c r="E14" s="34" t="s">
        <v>111</v>
      </c>
      <c r="F14" s="33">
        <f>'Currency Conversions'!F40</f>
        <v>0.20338983050847456</v>
      </c>
      <c r="G14" s="33">
        <f>'Currency Conversions'!G40</f>
        <v>1</v>
      </c>
      <c r="H14" s="35">
        <f>AVERAGE('Retention Bonus Collections'!H7:H11)</f>
        <v>0.24000000000000005</v>
      </c>
      <c r="I14" s="35">
        <f>'Currency Conversions'!I40</f>
        <v>0.24</v>
      </c>
      <c r="J14" s="35">
        <f>'Currency Conversions'!J40</f>
        <v>0.24</v>
      </c>
      <c r="K14" s="35">
        <f>'Currency Conversions'!K40</f>
        <v>0.24</v>
      </c>
      <c r="L14" s="35">
        <f>'Currency Conversions'!L40</f>
        <v>0.2</v>
      </c>
      <c r="M14" s="35">
        <f>'Currency Conversions'!M40</f>
        <v>0.2</v>
      </c>
      <c r="N14" s="35">
        <f>'Currency Conversions'!N40</f>
        <v>0.32</v>
      </c>
      <c r="O14" s="35">
        <f>'Currency Conversions'!O40</f>
        <v>0.24000000000000005</v>
      </c>
      <c r="P14" s="35">
        <f>'Currency Conversions'!P40</f>
        <v>0.18</v>
      </c>
      <c r="Q14" s="35">
        <f>'Currency Conversions'!Q40</f>
        <v>0.18</v>
      </c>
      <c r="R14" s="35">
        <f>'Currency Conversions'!R40</f>
        <v>1</v>
      </c>
      <c r="S14" s="35">
        <f>'Currency Conversions'!S40</f>
        <v>1</v>
      </c>
      <c r="T14" s="35">
        <f>'Currency Conversions'!T40</f>
        <v>0.24000000000000005</v>
      </c>
      <c r="U14" s="35">
        <f>'Currency Conversions'!U40</f>
        <v>5.6250000000000001E-2</v>
      </c>
      <c r="V14" s="35">
        <f>'Currency Conversions'!V40</f>
        <v>0.18</v>
      </c>
      <c r="W14" s="35">
        <f>'Currency Conversions'!W40</f>
        <v>0.08</v>
      </c>
      <c r="X14" s="35">
        <f>'Currency Conversions'!X40</f>
        <v>0.02</v>
      </c>
      <c r="Y14" s="36">
        <f>'Currency Conversions'!Y40</f>
        <v>0.18</v>
      </c>
      <c r="Z14" s="36">
        <f>'Currency Conversions'!Z40</f>
        <v>0.24</v>
      </c>
      <c r="AA14" s="36">
        <f>'Currency Conversions'!AA40</f>
        <v>0.26666666666666672</v>
      </c>
      <c r="AB14" s="36">
        <f>'Currency Conversions'!AB40</f>
        <v>0.19799999999999998</v>
      </c>
      <c r="AC14" s="36">
        <f>'Currency Conversions'!AC40</f>
        <v>0.18809999999999999</v>
      </c>
      <c r="AD14" s="36">
        <f>'Currency Conversions'!AD40</f>
        <v>0.44850000000000001</v>
      </c>
      <c r="AE14" s="36">
        <f>'Currency Conversions'!AE40</f>
        <v>0.35555555555555551</v>
      </c>
      <c r="AF14" s="36" t="str">
        <f>'Currency Conversions'!AF40</f>
        <v>N/A</v>
      </c>
    </row>
    <row r="15" spans="1:32" ht="15.75" customHeight="1">
      <c r="A15" s="37" t="s">
        <v>121</v>
      </c>
      <c r="B15" s="38">
        <f t="shared" ref="B15:F15" si="0">IF(B13="N/A",0,B13*B14)</f>
        <v>0</v>
      </c>
      <c r="C15" s="38">
        <f t="shared" si="0"/>
        <v>0</v>
      </c>
      <c r="D15" s="38">
        <f t="shared" si="0"/>
        <v>0</v>
      </c>
      <c r="E15" s="39">
        <f t="shared" si="0"/>
        <v>0</v>
      </c>
      <c r="F15" s="38">
        <f t="shared" si="0"/>
        <v>1.0169491525423728</v>
      </c>
      <c r="G15" s="38">
        <f t="shared" ref="G15:AF15" si="1">G13*G14</f>
        <v>5</v>
      </c>
      <c r="H15" s="39">
        <f t="shared" si="1"/>
        <v>1.2000000000000002</v>
      </c>
      <c r="I15" s="39">
        <f t="shared" si="1"/>
        <v>1.2</v>
      </c>
      <c r="J15" s="39">
        <f t="shared" si="1"/>
        <v>1.2</v>
      </c>
      <c r="K15" s="39">
        <f t="shared" si="1"/>
        <v>1.2</v>
      </c>
      <c r="L15" s="39">
        <f t="shared" si="1"/>
        <v>1</v>
      </c>
      <c r="M15" s="39">
        <f t="shared" si="1"/>
        <v>1</v>
      </c>
      <c r="N15" s="39">
        <f t="shared" si="1"/>
        <v>1.6</v>
      </c>
      <c r="O15" s="39">
        <f t="shared" si="1"/>
        <v>1.2000000000000002</v>
      </c>
      <c r="P15" s="39">
        <f t="shared" si="1"/>
        <v>0.89999999999999991</v>
      </c>
      <c r="Q15" s="39">
        <f t="shared" si="1"/>
        <v>0.89999999999999991</v>
      </c>
      <c r="R15" s="39">
        <f t="shared" si="1"/>
        <v>5</v>
      </c>
      <c r="S15" s="39">
        <f t="shared" si="1"/>
        <v>5</v>
      </c>
      <c r="T15" s="39">
        <f t="shared" si="1"/>
        <v>1.2000000000000002</v>
      </c>
      <c r="U15" s="39">
        <f t="shared" si="1"/>
        <v>0.5625</v>
      </c>
      <c r="V15" s="39">
        <f t="shared" si="1"/>
        <v>0.89999999999999991</v>
      </c>
      <c r="W15" s="39">
        <f t="shared" si="1"/>
        <v>0.4</v>
      </c>
      <c r="X15" s="39">
        <f t="shared" si="1"/>
        <v>0.4</v>
      </c>
      <c r="Y15" s="40">
        <f t="shared" si="1"/>
        <v>0.89999999999999991</v>
      </c>
      <c r="Z15" s="40">
        <f t="shared" si="1"/>
        <v>1.2</v>
      </c>
      <c r="AA15" s="40">
        <f t="shared" si="1"/>
        <v>1.3333333333333335</v>
      </c>
      <c r="AB15" s="40">
        <f t="shared" si="1"/>
        <v>1.3859999999999999</v>
      </c>
      <c r="AC15" s="40">
        <f t="shared" si="1"/>
        <v>0.94049999999999989</v>
      </c>
      <c r="AD15" s="40">
        <f t="shared" si="1"/>
        <v>2.2425000000000002</v>
      </c>
      <c r="AE15" s="40">
        <f t="shared" si="1"/>
        <v>1.7777777777777777</v>
      </c>
      <c r="AF15" s="40" t="e">
        <f t="shared" si="1"/>
        <v>#VALUE!</v>
      </c>
    </row>
    <row r="16" spans="1:32" ht="15.75" customHeight="1">
      <c r="A16" s="28"/>
      <c r="B16" s="41"/>
      <c r="C16" s="41"/>
      <c r="D16" s="41"/>
      <c r="E16" s="31"/>
      <c r="F16" s="41"/>
      <c r="G16" s="41"/>
      <c r="H16" s="42"/>
      <c r="I16" s="42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 t="s">
        <v>126</v>
      </c>
      <c r="Y16" s="31"/>
      <c r="Z16" s="31"/>
      <c r="AA16" s="31"/>
      <c r="AB16" s="31"/>
      <c r="AC16" s="31"/>
      <c r="AD16" s="31"/>
      <c r="AE16" s="31"/>
      <c r="AF16" s="31"/>
    </row>
    <row r="17" spans="1:32" ht="15.75" customHeight="1">
      <c r="A17" s="28" t="s">
        <v>130</v>
      </c>
      <c r="B17" s="29">
        <v>20000</v>
      </c>
      <c r="C17" s="29">
        <v>12500</v>
      </c>
      <c r="D17" s="29">
        <v>10000</v>
      </c>
      <c r="E17" s="31">
        <v>10000</v>
      </c>
      <c r="F17" s="29" t="s">
        <v>111</v>
      </c>
      <c r="G17" s="29" t="s">
        <v>111</v>
      </c>
      <c r="H17" s="30">
        <v>50</v>
      </c>
      <c r="I17" s="30">
        <v>50</v>
      </c>
      <c r="J17" s="30">
        <v>50</v>
      </c>
      <c r="K17" s="30">
        <v>50</v>
      </c>
      <c r="L17" s="30">
        <v>50</v>
      </c>
      <c r="M17" s="30">
        <v>60</v>
      </c>
      <c r="N17" s="30" t="s">
        <v>111</v>
      </c>
      <c r="O17" s="30">
        <v>50</v>
      </c>
      <c r="P17" s="30">
        <v>40</v>
      </c>
      <c r="Q17" s="30">
        <v>1000</v>
      </c>
      <c r="R17" s="30">
        <v>90</v>
      </c>
      <c r="S17" s="30">
        <v>50</v>
      </c>
      <c r="T17" s="30">
        <v>50</v>
      </c>
      <c r="U17" s="30">
        <v>5</v>
      </c>
      <c r="V17" s="30">
        <v>1000</v>
      </c>
      <c r="W17" s="30">
        <v>500</v>
      </c>
      <c r="X17" s="30">
        <v>5</v>
      </c>
      <c r="Y17" s="31">
        <v>200</v>
      </c>
      <c r="Z17" s="31" t="s">
        <v>111</v>
      </c>
      <c r="AA17" s="31">
        <v>200</v>
      </c>
      <c r="AB17" s="31">
        <v>600</v>
      </c>
      <c r="AC17" s="31">
        <v>50</v>
      </c>
      <c r="AD17" s="31">
        <v>50</v>
      </c>
      <c r="AE17" s="43">
        <v>1000</v>
      </c>
      <c r="AF17" s="43">
        <v>50</v>
      </c>
    </row>
    <row r="18" spans="1:32" ht="15.75" customHeight="1">
      <c r="A18" s="32" t="s">
        <v>132</v>
      </c>
      <c r="B18" s="44">
        <f>'Currency Conversions'!B9</f>
        <v>1.3333333333333334E-4</v>
      </c>
      <c r="C18" s="44">
        <f>'Currency Conversions'!C9</f>
        <v>1.3333333333333334E-4</v>
      </c>
      <c r="D18" s="44">
        <f>'Currency Conversions'!D9</f>
        <v>1E-4</v>
      </c>
      <c r="E18" s="45">
        <f>'Currency Conversions'!E9</f>
        <v>4.0000000000000002E-4</v>
      </c>
      <c r="F18" s="46" t="s">
        <v>111</v>
      </c>
      <c r="G18" s="46" t="s">
        <v>111</v>
      </c>
      <c r="H18" s="35">
        <f>'Currency Conversions'!H9</f>
        <v>0.1</v>
      </c>
      <c r="I18" s="35">
        <f>'Currency Conversions'!I9</f>
        <v>0.13333333333333333</v>
      </c>
      <c r="J18" s="35">
        <f>'Currency Conversions'!J9</f>
        <v>0.13333333333333333</v>
      </c>
      <c r="K18" s="35">
        <f>'Currency Conversions'!K9</f>
        <v>0.13333333333333333</v>
      </c>
      <c r="L18" s="35">
        <f>'Currency Conversions'!L9</f>
        <v>0.04</v>
      </c>
      <c r="M18" s="35">
        <f>'Currency Conversions'!M9</f>
        <v>0.04</v>
      </c>
      <c r="N18" s="35" t="s">
        <v>111</v>
      </c>
      <c r="O18" s="35">
        <f>'Currency Conversions'!O9</f>
        <v>0.1</v>
      </c>
      <c r="P18" s="35">
        <f>'Currency Conversions'!P9</f>
        <v>0.1</v>
      </c>
      <c r="Q18" s="35">
        <f>'Currency Conversions'!Q9</f>
        <v>1E-3</v>
      </c>
      <c r="R18" s="35">
        <f>'Currency Conversions'!R9</f>
        <v>0.04</v>
      </c>
      <c r="S18" s="35">
        <f>'Currency Conversions'!S9</f>
        <v>0.04</v>
      </c>
      <c r="T18" s="35">
        <f>'Currency Conversions'!T9</f>
        <v>0.1</v>
      </c>
      <c r="U18" s="35">
        <f>'Currency Conversions'!U9</f>
        <v>0.1</v>
      </c>
      <c r="V18" s="35">
        <f>'Currency Conversions'!V9</f>
        <v>1E-3</v>
      </c>
      <c r="W18" s="35">
        <f>'Currency Conversions'!W9</f>
        <v>1E-3</v>
      </c>
      <c r="X18" s="35">
        <f>'Currency Conversions'!X9</f>
        <v>1</v>
      </c>
      <c r="Y18" s="36">
        <f>'Currency Conversions'!Y9</f>
        <v>0.01</v>
      </c>
      <c r="Z18" s="36" t="s">
        <v>111</v>
      </c>
      <c r="AA18" s="36">
        <f>'Currency Conversions'!AA9</f>
        <v>1.3333333333333334E-2</v>
      </c>
      <c r="AB18" s="47">
        <f>'Currency Conversions'!AB9</f>
        <v>1.98E-3</v>
      </c>
      <c r="AC18" s="36">
        <f>'Currency Conversions'!AC9</f>
        <v>9.8999999999999991E-3</v>
      </c>
      <c r="AD18" s="36">
        <f>'Currency Conversions'!AD9</f>
        <v>0.24916666666666668</v>
      </c>
      <c r="AE18" s="36">
        <f>'Currency Conversions'!AE9</f>
        <v>1.1111111111111111E-3</v>
      </c>
      <c r="AF18" s="36" t="e">
        <f>'Currency Conversions'!AF9</f>
        <v>#DIV/0!</v>
      </c>
    </row>
    <row r="19" spans="1:32" ht="15.75" customHeight="1">
      <c r="A19" s="37" t="s">
        <v>134</v>
      </c>
      <c r="B19" s="38">
        <f t="shared" ref="B19:G19" si="2">IF(B17="N/A",0,B17*B18)</f>
        <v>2.666666666666667</v>
      </c>
      <c r="C19" s="38">
        <f t="shared" si="2"/>
        <v>1.6666666666666667</v>
      </c>
      <c r="D19" s="38">
        <f t="shared" si="2"/>
        <v>1</v>
      </c>
      <c r="E19" s="38">
        <f t="shared" si="2"/>
        <v>4</v>
      </c>
      <c r="F19" s="38">
        <f t="shared" si="2"/>
        <v>0</v>
      </c>
      <c r="G19" s="38">
        <f t="shared" si="2"/>
        <v>0</v>
      </c>
      <c r="H19" s="39">
        <f t="shared" ref="H19:M19" si="3">H17*H18</f>
        <v>5</v>
      </c>
      <c r="I19" s="39">
        <f t="shared" si="3"/>
        <v>6.666666666666667</v>
      </c>
      <c r="J19" s="39">
        <f t="shared" si="3"/>
        <v>6.666666666666667</v>
      </c>
      <c r="K19" s="39">
        <f t="shared" si="3"/>
        <v>6.666666666666667</v>
      </c>
      <c r="L19" s="39">
        <f t="shared" si="3"/>
        <v>2</v>
      </c>
      <c r="M19" s="39">
        <f t="shared" si="3"/>
        <v>2.4</v>
      </c>
      <c r="N19" s="39">
        <f>IF(N17="N/A",0,N17*N18)</f>
        <v>0</v>
      </c>
      <c r="O19" s="39">
        <f t="shared" ref="O19:Y19" si="4">O17*O18</f>
        <v>5</v>
      </c>
      <c r="P19" s="39">
        <f t="shared" si="4"/>
        <v>4</v>
      </c>
      <c r="Q19" s="39">
        <f t="shared" si="4"/>
        <v>1</v>
      </c>
      <c r="R19" s="39">
        <f t="shared" si="4"/>
        <v>3.6</v>
      </c>
      <c r="S19" s="39">
        <f t="shared" si="4"/>
        <v>2</v>
      </c>
      <c r="T19" s="39">
        <f t="shared" si="4"/>
        <v>5</v>
      </c>
      <c r="U19" s="39">
        <f t="shared" si="4"/>
        <v>0.5</v>
      </c>
      <c r="V19" s="39">
        <f t="shared" si="4"/>
        <v>1</v>
      </c>
      <c r="W19" s="39">
        <f t="shared" si="4"/>
        <v>0.5</v>
      </c>
      <c r="X19" s="39">
        <f t="shared" si="4"/>
        <v>5</v>
      </c>
      <c r="Y19" s="40">
        <f t="shared" si="4"/>
        <v>2</v>
      </c>
      <c r="Z19" s="40" t="s">
        <v>111</v>
      </c>
      <c r="AA19" s="40">
        <f t="shared" ref="AA19:AF19" si="5">AA17*AA18</f>
        <v>2.666666666666667</v>
      </c>
      <c r="AB19" s="40">
        <f t="shared" si="5"/>
        <v>1.1879999999999999</v>
      </c>
      <c r="AC19" s="40">
        <f t="shared" si="5"/>
        <v>0.49499999999999994</v>
      </c>
      <c r="AD19" s="40">
        <f t="shared" si="5"/>
        <v>12.458333333333334</v>
      </c>
      <c r="AE19" s="40">
        <f t="shared" si="5"/>
        <v>1.1111111111111112</v>
      </c>
      <c r="AF19" s="40" t="e">
        <f t="shared" si="5"/>
        <v>#DIV/0!</v>
      </c>
    </row>
    <row r="20" spans="1:32" ht="15.75" customHeight="1">
      <c r="A20" s="28"/>
      <c r="B20" s="29"/>
      <c r="C20" s="29"/>
      <c r="D20" s="29"/>
      <c r="E20" s="31"/>
      <c r="F20" s="29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 t="s">
        <v>117</v>
      </c>
      <c r="Y20" s="31"/>
      <c r="Z20" s="31"/>
      <c r="AA20" s="31"/>
      <c r="AB20" s="31"/>
      <c r="AC20" s="31"/>
      <c r="AD20" s="31"/>
      <c r="AE20" s="31"/>
      <c r="AF20" s="31"/>
    </row>
    <row r="21" spans="1:32" ht="15.75" customHeight="1">
      <c r="A21" s="28" t="s">
        <v>137</v>
      </c>
      <c r="B21" s="29" t="s">
        <v>111</v>
      </c>
      <c r="C21" s="29" t="s">
        <v>111</v>
      </c>
      <c r="D21" s="29" t="s">
        <v>111</v>
      </c>
      <c r="E21" s="31">
        <v>1</v>
      </c>
      <c r="F21" s="29" t="s">
        <v>111</v>
      </c>
      <c r="G21" s="29" t="s">
        <v>111</v>
      </c>
      <c r="H21" s="30" t="s">
        <v>111</v>
      </c>
      <c r="I21" s="30" t="s">
        <v>111</v>
      </c>
      <c r="J21" s="30" t="s">
        <v>111</v>
      </c>
      <c r="K21" s="30" t="s">
        <v>111</v>
      </c>
      <c r="L21" s="30" t="s">
        <v>111</v>
      </c>
      <c r="M21" s="30" t="s">
        <v>111</v>
      </c>
      <c r="N21" s="30" t="s">
        <v>111</v>
      </c>
      <c r="O21" s="30">
        <v>200</v>
      </c>
      <c r="P21" s="30" t="s">
        <v>111</v>
      </c>
      <c r="Q21" s="30" t="s">
        <v>111</v>
      </c>
      <c r="R21" s="30" t="s">
        <v>111</v>
      </c>
      <c r="S21" s="30" t="s">
        <v>111</v>
      </c>
      <c r="T21" s="30">
        <v>2000</v>
      </c>
      <c r="U21" s="30">
        <v>1000</v>
      </c>
      <c r="V21" s="30" t="s">
        <v>111</v>
      </c>
      <c r="W21" s="30" t="s">
        <v>111</v>
      </c>
      <c r="X21" s="30">
        <v>4</v>
      </c>
      <c r="Y21" s="31">
        <v>1000</v>
      </c>
      <c r="Z21" s="31" t="s">
        <v>111</v>
      </c>
      <c r="AA21" s="31" t="s">
        <v>111</v>
      </c>
      <c r="AB21" s="31" t="s">
        <v>111</v>
      </c>
      <c r="AC21" s="31">
        <v>0</v>
      </c>
      <c r="AD21" s="31" t="s">
        <v>111</v>
      </c>
      <c r="AE21" s="31" t="s">
        <v>111</v>
      </c>
      <c r="AF21" s="31" t="s">
        <v>111</v>
      </c>
    </row>
    <row r="22" spans="1:32" ht="15.75" customHeight="1">
      <c r="A22" s="32" t="s">
        <v>132</v>
      </c>
      <c r="B22" s="46" t="s">
        <v>111</v>
      </c>
      <c r="C22" s="46" t="s">
        <v>111</v>
      </c>
      <c r="D22" s="46" t="s">
        <v>111</v>
      </c>
      <c r="E22" s="36">
        <f>'Currency Conversions'!E15</f>
        <v>1</v>
      </c>
      <c r="F22" s="46" t="s">
        <v>111</v>
      </c>
      <c r="G22" s="46" t="s">
        <v>111</v>
      </c>
      <c r="H22" s="34" t="s">
        <v>111</v>
      </c>
      <c r="I22" s="34" t="s">
        <v>111</v>
      </c>
      <c r="J22" s="34" t="s">
        <v>111</v>
      </c>
      <c r="K22" s="34" t="s">
        <v>111</v>
      </c>
      <c r="L22" s="34" t="s">
        <v>111</v>
      </c>
      <c r="M22" s="34" t="s">
        <v>111</v>
      </c>
      <c r="N22" s="34" t="s">
        <v>111</v>
      </c>
      <c r="O22" s="35">
        <f>'Currency Conversions'!O15</f>
        <v>3.0000000000000001E-3</v>
      </c>
      <c r="P22" s="34" t="s">
        <v>111</v>
      </c>
      <c r="Q22" s="34" t="s">
        <v>111</v>
      </c>
      <c r="R22" s="34" t="s">
        <v>111</v>
      </c>
      <c r="S22" s="34" t="s">
        <v>111</v>
      </c>
      <c r="T22" s="35">
        <f>'Currency Conversions'!T15</f>
        <v>1E-3</v>
      </c>
      <c r="U22" s="48">
        <f>'Currency Conversions'!U15</f>
        <v>1.3095238095238095E-3</v>
      </c>
      <c r="V22" s="34" t="s">
        <v>111</v>
      </c>
      <c r="W22" s="34" t="s">
        <v>111</v>
      </c>
      <c r="X22" s="35">
        <f>'Currency Conversions'!X15</f>
        <v>5</v>
      </c>
      <c r="Y22" s="49" t="s">
        <v>111</v>
      </c>
      <c r="Z22" s="49" t="s">
        <v>111</v>
      </c>
      <c r="AA22" s="49" t="s">
        <v>111</v>
      </c>
      <c r="AB22" s="49" t="s">
        <v>111</v>
      </c>
      <c r="AC22" s="49">
        <v>0</v>
      </c>
      <c r="AD22" s="49" t="s">
        <v>111</v>
      </c>
      <c r="AE22" s="49" t="s">
        <v>111</v>
      </c>
      <c r="AF22" s="49" t="s">
        <v>111</v>
      </c>
    </row>
    <row r="23" spans="1:32" ht="15.75" customHeight="1">
      <c r="A23" s="37" t="s">
        <v>140</v>
      </c>
      <c r="B23" s="38">
        <f t="shared" ref="B23:X23" si="6">IF(B21="N/A",0,B21*B22)</f>
        <v>0</v>
      </c>
      <c r="C23" s="38">
        <f t="shared" si="6"/>
        <v>0</v>
      </c>
      <c r="D23" s="38">
        <f t="shared" si="6"/>
        <v>0</v>
      </c>
      <c r="E23" s="38">
        <f t="shared" si="6"/>
        <v>1</v>
      </c>
      <c r="F23" s="38">
        <f t="shared" si="6"/>
        <v>0</v>
      </c>
      <c r="G23" s="38">
        <f t="shared" si="6"/>
        <v>0</v>
      </c>
      <c r="H23" s="39">
        <f t="shared" si="6"/>
        <v>0</v>
      </c>
      <c r="I23" s="39">
        <f t="shared" si="6"/>
        <v>0</v>
      </c>
      <c r="J23" s="39">
        <f t="shared" si="6"/>
        <v>0</v>
      </c>
      <c r="K23" s="39">
        <f t="shared" si="6"/>
        <v>0</v>
      </c>
      <c r="L23" s="39">
        <f t="shared" si="6"/>
        <v>0</v>
      </c>
      <c r="M23" s="39">
        <f t="shared" si="6"/>
        <v>0</v>
      </c>
      <c r="N23" s="39">
        <f t="shared" si="6"/>
        <v>0</v>
      </c>
      <c r="O23" s="39">
        <f t="shared" si="6"/>
        <v>0.6</v>
      </c>
      <c r="P23" s="39">
        <f t="shared" si="6"/>
        <v>0</v>
      </c>
      <c r="Q23" s="39">
        <f t="shared" si="6"/>
        <v>0</v>
      </c>
      <c r="R23" s="39">
        <f t="shared" si="6"/>
        <v>0</v>
      </c>
      <c r="S23" s="39">
        <f t="shared" si="6"/>
        <v>0</v>
      </c>
      <c r="T23" s="39">
        <f t="shared" si="6"/>
        <v>2</v>
      </c>
      <c r="U23" s="39">
        <f t="shared" si="6"/>
        <v>1.3095238095238095</v>
      </c>
      <c r="V23" s="39">
        <f t="shared" si="6"/>
        <v>0</v>
      </c>
      <c r="W23" s="39">
        <f t="shared" si="6"/>
        <v>0</v>
      </c>
      <c r="X23" s="39">
        <f t="shared" si="6"/>
        <v>20</v>
      </c>
      <c r="Y23" s="39">
        <v>0</v>
      </c>
      <c r="Z23" s="39">
        <f t="shared" ref="Z23:AF23" si="7">IF(Z21="N/A",0,Z21*Z22)</f>
        <v>0</v>
      </c>
      <c r="AA23" s="39">
        <f t="shared" si="7"/>
        <v>0</v>
      </c>
      <c r="AB23" s="39">
        <f t="shared" si="7"/>
        <v>0</v>
      </c>
      <c r="AC23" s="39">
        <f t="shared" si="7"/>
        <v>0</v>
      </c>
      <c r="AD23" s="39">
        <f t="shared" si="7"/>
        <v>0</v>
      </c>
      <c r="AE23" s="39">
        <f t="shared" si="7"/>
        <v>0</v>
      </c>
      <c r="AF23" s="39">
        <f t="shared" si="7"/>
        <v>0</v>
      </c>
    </row>
    <row r="24" spans="1:32" ht="15.75" customHeight="1">
      <c r="A24" s="28"/>
      <c r="B24" s="29"/>
      <c r="C24" s="29"/>
      <c r="D24" s="29"/>
      <c r="E24" s="31"/>
      <c r="F24" s="29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 t="s">
        <v>129</v>
      </c>
      <c r="Y24" s="31"/>
      <c r="Z24" s="31"/>
      <c r="AA24" s="31"/>
      <c r="AB24" s="31"/>
      <c r="AC24" s="31"/>
      <c r="AD24" s="31"/>
      <c r="AE24" s="31"/>
      <c r="AF24" s="31"/>
    </row>
    <row r="25" spans="1:32" ht="15.75" customHeight="1">
      <c r="A25" s="28" t="s">
        <v>148</v>
      </c>
      <c r="B25" s="29" t="s">
        <v>111</v>
      </c>
      <c r="C25" s="29" t="s">
        <v>111</v>
      </c>
      <c r="D25" s="29" t="s">
        <v>111</v>
      </c>
      <c r="E25" s="31">
        <v>1</v>
      </c>
      <c r="F25" s="29" t="s">
        <v>111</v>
      </c>
      <c r="G25" s="29">
        <v>1</v>
      </c>
      <c r="H25" s="30" t="s">
        <v>111</v>
      </c>
      <c r="I25" s="30" t="s">
        <v>111</v>
      </c>
      <c r="J25" s="30" t="s">
        <v>111</v>
      </c>
      <c r="K25" s="30" t="s">
        <v>111</v>
      </c>
      <c r="L25" s="30" t="s">
        <v>111</v>
      </c>
      <c r="M25" s="30" t="s">
        <v>111</v>
      </c>
      <c r="N25" s="30">
        <v>1</v>
      </c>
      <c r="O25" s="30" t="s">
        <v>111</v>
      </c>
      <c r="P25" s="30">
        <v>800</v>
      </c>
      <c r="Q25" s="30" t="s">
        <v>111</v>
      </c>
      <c r="R25" s="30" t="s">
        <v>111</v>
      </c>
      <c r="S25" s="30" t="s">
        <v>111</v>
      </c>
      <c r="T25" s="30" t="s">
        <v>111</v>
      </c>
      <c r="U25" s="30" t="s">
        <v>111</v>
      </c>
      <c r="V25" s="30" t="s">
        <v>111</v>
      </c>
      <c r="W25" s="30" t="s">
        <v>111</v>
      </c>
      <c r="X25" s="50">
        <v>5000</v>
      </c>
      <c r="Y25" s="31" t="s">
        <v>111</v>
      </c>
      <c r="Z25" s="31" t="s">
        <v>111</v>
      </c>
      <c r="AA25" s="31" t="s">
        <v>111</v>
      </c>
      <c r="AB25" s="31" t="s">
        <v>111</v>
      </c>
      <c r="AC25" s="31" t="s">
        <v>111</v>
      </c>
      <c r="AD25" s="31" t="s">
        <v>111</v>
      </c>
      <c r="AE25" s="31" t="s">
        <v>111</v>
      </c>
      <c r="AF25" s="31" t="s">
        <v>111</v>
      </c>
    </row>
    <row r="26" spans="1:32" ht="15.75" customHeight="1">
      <c r="A26" s="32" t="s">
        <v>132</v>
      </c>
      <c r="B26" s="46" t="s">
        <v>111</v>
      </c>
      <c r="C26" s="46" t="s">
        <v>111</v>
      </c>
      <c r="D26" s="46" t="s">
        <v>111</v>
      </c>
      <c r="E26" s="36">
        <f>'Currency Conversions'!E71</f>
        <v>0.3</v>
      </c>
      <c r="F26" s="46" t="s">
        <v>111</v>
      </c>
      <c r="G26" s="46">
        <v>4.99</v>
      </c>
      <c r="H26" s="34" t="s">
        <v>111</v>
      </c>
      <c r="I26" s="34" t="s">
        <v>111</v>
      </c>
      <c r="J26" s="34" t="s">
        <v>111</v>
      </c>
      <c r="K26" s="34" t="s">
        <v>111</v>
      </c>
      <c r="L26" s="34" t="s">
        <v>111</v>
      </c>
      <c r="M26" s="34" t="s">
        <v>111</v>
      </c>
      <c r="N26" s="35">
        <f>'Currency Conversions'!N46</f>
        <v>0.6</v>
      </c>
      <c r="O26" s="34" t="s">
        <v>111</v>
      </c>
      <c r="P26" s="34" t="s">
        <v>111</v>
      </c>
      <c r="Q26" s="34" t="s">
        <v>111</v>
      </c>
      <c r="R26" s="34" t="s">
        <v>111</v>
      </c>
      <c r="S26" s="34" t="s">
        <v>111</v>
      </c>
      <c r="T26" s="34" t="s">
        <v>111</v>
      </c>
      <c r="U26" s="34" t="s">
        <v>111</v>
      </c>
      <c r="V26" s="34" t="s">
        <v>111</v>
      </c>
      <c r="W26" s="34" t="s">
        <v>111</v>
      </c>
      <c r="X26" s="51">
        <f>'Currency Conversions'!X20</f>
        <v>1.3646288209606986E-3</v>
      </c>
      <c r="Y26" s="49" t="s">
        <v>111</v>
      </c>
      <c r="Z26" s="49" t="s">
        <v>111</v>
      </c>
      <c r="AA26" s="49" t="s">
        <v>111</v>
      </c>
      <c r="AB26" s="49" t="s">
        <v>111</v>
      </c>
      <c r="AC26" s="49" t="s">
        <v>111</v>
      </c>
      <c r="AD26" s="49" t="s">
        <v>111</v>
      </c>
      <c r="AE26" s="49" t="s">
        <v>111</v>
      </c>
      <c r="AF26" s="49" t="s">
        <v>111</v>
      </c>
    </row>
    <row r="27" spans="1:32" ht="15.75" customHeight="1">
      <c r="A27" s="37" t="s">
        <v>150</v>
      </c>
      <c r="B27" s="38">
        <f t="shared" ref="B27:O27" si="8">IF(B25="N/A",0,B25*B26)</f>
        <v>0</v>
      </c>
      <c r="C27" s="38">
        <f t="shared" si="8"/>
        <v>0</v>
      </c>
      <c r="D27" s="38">
        <f t="shared" si="8"/>
        <v>0</v>
      </c>
      <c r="E27" s="38">
        <f t="shared" si="8"/>
        <v>0.3</v>
      </c>
      <c r="F27" s="38">
        <f t="shared" si="8"/>
        <v>0</v>
      </c>
      <c r="G27" s="38">
        <f t="shared" si="8"/>
        <v>4.99</v>
      </c>
      <c r="H27" s="39">
        <f t="shared" si="8"/>
        <v>0</v>
      </c>
      <c r="I27" s="39">
        <f t="shared" si="8"/>
        <v>0</v>
      </c>
      <c r="J27" s="39">
        <f t="shared" si="8"/>
        <v>0</v>
      </c>
      <c r="K27" s="39">
        <f t="shared" si="8"/>
        <v>0</v>
      </c>
      <c r="L27" s="39">
        <f t="shared" si="8"/>
        <v>0</v>
      </c>
      <c r="M27" s="39">
        <f t="shared" si="8"/>
        <v>0</v>
      </c>
      <c r="N27" s="39">
        <f t="shared" si="8"/>
        <v>0.6</v>
      </c>
      <c r="O27" s="39">
        <f t="shared" si="8"/>
        <v>0</v>
      </c>
      <c r="P27" s="39">
        <f>IF(P26="N/A",0,P25*P26)</f>
        <v>0</v>
      </c>
      <c r="Q27" s="39">
        <f t="shared" ref="Q27:AF27" si="9">IF(Q25="N/A",0,Q25*Q26)</f>
        <v>0</v>
      </c>
      <c r="R27" s="39">
        <f t="shared" si="9"/>
        <v>0</v>
      </c>
      <c r="S27" s="39">
        <f t="shared" si="9"/>
        <v>0</v>
      </c>
      <c r="T27" s="39">
        <f t="shared" si="9"/>
        <v>0</v>
      </c>
      <c r="U27" s="39">
        <f t="shared" si="9"/>
        <v>0</v>
      </c>
      <c r="V27" s="39">
        <f t="shared" si="9"/>
        <v>0</v>
      </c>
      <c r="W27" s="39">
        <f t="shared" si="9"/>
        <v>0</v>
      </c>
      <c r="X27" s="39">
        <f t="shared" si="9"/>
        <v>6.8231441048034931</v>
      </c>
      <c r="Y27" s="40">
        <f t="shared" si="9"/>
        <v>0</v>
      </c>
      <c r="Z27" s="40">
        <f t="shared" si="9"/>
        <v>0</v>
      </c>
      <c r="AA27" s="40">
        <f t="shared" si="9"/>
        <v>0</v>
      </c>
      <c r="AB27" s="40">
        <f t="shared" si="9"/>
        <v>0</v>
      </c>
      <c r="AC27" s="40">
        <f t="shared" si="9"/>
        <v>0</v>
      </c>
      <c r="AD27" s="40">
        <f t="shared" si="9"/>
        <v>0</v>
      </c>
      <c r="AE27" s="40">
        <f t="shared" si="9"/>
        <v>0</v>
      </c>
      <c r="AF27" s="40">
        <f t="shared" si="9"/>
        <v>0</v>
      </c>
    </row>
    <row r="28" spans="1:32" ht="15.75" customHeight="1">
      <c r="A28" s="28"/>
      <c r="B28" s="41"/>
      <c r="C28" s="41"/>
      <c r="D28" s="41"/>
      <c r="E28" s="52"/>
      <c r="F28" s="41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52"/>
      <c r="Z28" s="52"/>
      <c r="AA28" s="52"/>
      <c r="AB28" s="52"/>
      <c r="AC28" s="52"/>
      <c r="AD28" s="52"/>
      <c r="AE28" s="52"/>
      <c r="AF28" s="52"/>
    </row>
    <row r="29" spans="1:32" ht="15.75" customHeight="1">
      <c r="A29" s="28" t="s">
        <v>148</v>
      </c>
      <c r="B29" s="29" t="s">
        <v>111</v>
      </c>
      <c r="C29" s="29" t="s">
        <v>111</v>
      </c>
      <c r="D29" s="29" t="s">
        <v>111</v>
      </c>
      <c r="E29" s="29" t="s">
        <v>111</v>
      </c>
      <c r="F29" s="29" t="s">
        <v>111</v>
      </c>
      <c r="G29" s="29" t="s">
        <v>111</v>
      </c>
      <c r="H29" s="30" t="s">
        <v>111</v>
      </c>
      <c r="I29" s="30" t="s">
        <v>111</v>
      </c>
      <c r="J29" s="30" t="s">
        <v>111</v>
      </c>
      <c r="K29" s="30" t="s">
        <v>111</v>
      </c>
      <c r="L29" s="30" t="s">
        <v>111</v>
      </c>
      <c r="M29" s="30" t="s">
        <v>111</v>
      </c>
      <c r="N29" s="30" t="s">
        <v>111</v>
      </c>
      <c r="O29" s="30" t="s">
        <v>111</v>
      </c>
      <c r="P29" s="30" t="s">
        <v>111</v>
      </c>
      <c r="Q29" s="30" t="s">
        <v>111</v>
      </c>
      <c r="R29" s="30" t="s">
        <v>111</v>
      </c>
      <c r="S29" s="30" t="s">
        <v>111</v>
      </c>
      <c r="T29" s="30" t="s">
        <v>111</v>
      </c>
      <c r="U29" s="30" t="s">
        <v>111</v>
      </c>
      <c r="V29" s="30" t="s">
        <v>111</v>
      </c>
      <c r="W29" s="30" t="s">
        <v>111</v>
      </c>
      <c r="X29" s="30" t="s">
        <v>111</v>
      </c>
      <c r="Y29" s="31" t="s">
        <v>111</v>
      </c>
      <c r="Z29" s="31" t="s">
        <v>111</v>
      </c>
      <c r="AA29" s="31" t="s">
        <v>111</v>
      </c>
      <c r="AB29" s="31" t="s">
        <v>111</v>
      </c>
      <c r="AC29" s="31" t="s">
        <v>111</v>
      </c>
      <c r="AD29" s="31" t="s">
        <v>111</v>
      </c>
      <c r="AE29" s="31" t="s">
        <v>111</v>
      </c>
      <c r="AF29" s="31" t="s">
        <v>111</v>
      </c>
    </row>
    <row r="30" spans="1:32" ht="15.75" customHeight="1">
      <c r="A30" s="32" t="s">
        <v>132</v>
      </c>
      <c r="B30" s="46" t="s">
        <v>111</v>
      </c>
      <c r="C30" s="46" t="s">
        <v>111</v>
      </c>
      <c r="D30" s="46" t="s">
        <v>111</v>
      </c>
      <c r="E30" s="46" t="s">
        <v>111</v>
      </c>
      <c r="F30" s="46" t="s">
        <v>111</v>
      </c>
      <c r="G30" s="46" t="s">
        <v>111</v>
      </c>
      <c r="H30" s="34" t="s">
        <v>111</v>
      </c>
      <c r="I30" s="34" t="s">
        <v>111</v>
      </c>
      <c r="J30" s="34" t="s">
        <v>111</v>
      </c>
      <c r="K30" s="34" t="s">
        <v>111</v>
      </c>
      <c r="L30" s="34" t="s">
        <v>111</v>
      </c>
      <c r="M30" s="34" t="s">
        <v>111</v>
      </c>
      <c r="N30" s="34" t="s">
        <v>111</v>
      </c>
      <c r="O30" s="34" t="s">
        <v>111</v>
      </c>
      <c r="P30" s="34" t="s">
        <v>111</v>
      </c>
      <c r="Q30" s="34" t="s">
        <v>111</v>
      </c>
      <c r="R30" s="34" t="s">
        <v>111</v>
      </c>
      <c r="S30" s="34" t="s">
        <v>111</v>
      </c>
      <c r="T30" s="34" t="s">
        <v>111</v>
      </c>
      <c r="U30" s="34" t="s">
        <v>111</v>
      </c>
      <c r="V30" s="34" t="s">
        <v>111</v>
      </c>
      <c r="W30" s="34" t="s">
        <v>111</v>
      </c>
      <c r="X30" s="34" t="s">
        <v>111</v>
      </c>
      <c r="Y30" s="49" t="s">
        <v>111</v>
      </c>
      <c r="Z30" s="49" t="s">
        <v>111</v>
      </c>
      <c r="AA30" s="49" t="s">
        <v>111</v>
      </c>
      <c r="AB30" s="49" t="s">
        <v>111</v>
      </c>
      <c r="AC30" s="49" t="s">
        <v>111</v>
      </c>
      <c r="AD30" s="49" t="s">
        <v>111</v>
      </c>
      <c r="AE30" s="49" t="s">
        <v>111</v>
      </c>
      <c r="AF30" s="49" t="s">
        <v>111</v>
      </c>
    </row>
    <row r="31" spans="1:32" ht="15.75" customHeight="1">
      <c r="A31" s="37" t="s">
        <v>150</v>
      </c>
      <c r="B31" s="38">
        <f t="shared" ref="B31:AF31" si="10">IF(B29="N/A",0,B29*B30)</f>
        <v>0</v>
      </c>
      <c r="C31" s="38">
        <f t="shared" si="10"/>
        <v>0</v>
      </c>
      <c r="D31" s="38">
        <f t="shared" si="10"/>
        <v>0</v>
      </c>
      <c r="E31" s="38">
        <f t="shared" si="10"/>
        <v>0</v>
      </c>
      <c r="F31" s="38">
        <f t="shared" si="10"/>
        <v>0</v>
      </c>
      <c r="G31" s="38">
        <f t="shared" si="10"/>
        <v>0</v>
      </c>
      <c r="H31" s="39">
        <f t="shared" si="10"/>
        <v>0</v>
      </c>
      <c r="I31" s="39">
        <f t="shared" si="10"/>
        <v>0</v>
      </c>
      <c r="J31" s="39">
        <f t="shared" si="10"/>
        <v>0</v>
      </c>
      <c r="K31" s="39">
        <f t="shared" si="10"/>
        <v>0</v>
      </c>
      <c r="L31" s="39">
        <f t="shared" si="10"/>
        <v>0</v>
      </c>
      <c r="M31" s="39">
        <f t="shared" si="10"/>
        <v>0</v>
      </c>
      <c r="N31" s="39">
        <f t="shared" si="10"/>
        <v>0</v>
      </c>
      <c r="O31" s="39">
        <f t="shared" si="10"/>
        <v>0</v>
      </c>
      <c r="P31" s="39">
        <f t="shared" si="10"/>
        <v>0</v>
      </c>
      <c r="Q31" s="39">
        <f t="shared" si="10"/>
        <v>0</v>
      </c>
      <c r="R31" s="39">
        <f t="shared" si="10"/>
        <v>0</v>
      </c>
      <c r="S31" s="39">
        <f t="shared" si="10"/>
        <v>0</v>
      </c>
      <c r="T31" s="39">
        <f t="shared" si="10"/>
        <v>0</v>
      </c>
      <c r="U31" s="39">
        <f t="shared" si="10"/>
        <v>0</v>
      </c>
      <c r="V31" s="39">
        <f t="shared" si="10"/>
        <v>0</v>
      </c>
      <c r="W31" s="39">
        <f t="shared" si="10"/>
        <v>0</v>
      </c>
      <c r="X31" s="39">
        <f t="shared" si="10"/>
        <v>0</v>
      </c>
      <c r="Y31" s="39">
        <f t="shared" si="10"/>
        <v>0</v>
      </c>
      <c r="Z31" s="39">
        <f t="shared" si="10"/>
        <v>0</v>
      </c>
      <c r="AA31" s="39">
        <f t="shared" si="10"/>
        <v>0</v>
      </c>
      <c r="AB31" s="39">
        <f t="shared" si="10"/>
        <v>0</v>
      </c>
      <c r="AC31" s="39">
        <f t="shared" si="10"/>
        <v>0</v>
      </c>
      <c r="AD31" s="39">
        <f t="shared" si="10"/>
        <v>0</v>
      </c>
      <c r="AE31" s="39">
        <f t="shared" si="10"/>
        <v>0</v>
      </c>
      <c r="AF31" s="39">
        <f t="shared" si="10"/>
        <v>0</v>
      </c>
    </row>
    <row r="32" spans="1:32" ht="15.75" customHeight="1">
      <c r="A32" s="28"/>
      <c r="B32" s="41"/>
      <c r="C32" s="41"/>
      <c r="D32" s="41"/>
      <c r="E32" s="52"/>
      <c r="F32" s="41"/>
      <c r="G32" s="41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52"/>
      <c r="Z32" s="52"/>
      <c r="AA32" s="52"/>
      <c r="AB32" s="52"/>
      <c r="AC32" s="52"/>
      <c r="AD32" s="52"/>
      <c r="AE32" s="52"/>
      <c r="AF32" s="52"/>
    </row>
    <row r="33" spans="1:32" ht="15.75" customHeight="1">
      <c r="A33" s="53" t="s">
        <v>153</v>
      </c>
      <c r="B33" s="54">
        <f t="shared" ref="B33:AF33" si="11">SUM(B15,B19,B23,B27,B31)</f>
        <v>2.666666666666667</v>
      </c>
      <c r="C33" s="54">
        <f t="shared" si="11"/>
        <v>1.6666666666666667</v>
      </c>
      <c r="D33" s="54">
        <f t="shared" si="11"/>
        <v>1</v>
      </c>
      <c r="E33" s="54">
        <f t="shared" si="11"/>
        <v>5.3</v>
      </c>
      <c r="F33" s="54">
        <f t="shared" si="11"/>
        <v>1.0169491525423728</v>
      </c>
      <c r="G33" s="54">
        <f t="shared" si="11"/>
        <v>9.99</v>
      </c>
      <c r="H33" s="54">
        <f t="shared" si="11"/>
        <v>6.2</v>
      </c>
      <c r="I33" s="54">
        <f t="shared" si="11"/>
        <v>7.8666666666666671</v>
      </c>
      <c r="J33" s="54">
        <f t="shared" si="11"/>
        <v>7.8666666666666671</v>
      </c>
      <c r="K33" s="54">
        <f t="shared" si="11"/>
        <v>7.8666666666666671</v>
      </c>
      <c r="L33" s="54">
        <f t="shared" si="11"/>
        <v>3</v>
      </c>
      <c r="M33" s="54">
        <f t="shared" si="11"/>
        <v>3.4</v>
      </c>
      <c r="N33" s="54">
        <f t="shared" si="11"/>
        <v>2.2000000000000002</v>
      </c>
      <c r="O33" s="54">
        <f t="shared" si="11"/>
        <v>6.8</v>
      </c>
      <c r="P33" s="54">
        <f t="shared" si="11"/>
        <v>4.9000000000000004</v>
      </c>
      <c r="Q33" s="54">
        <f t="shared" si="11"/>
        <v>1.9</v>
      </c>
      <c r="R33" s="54">
        <f t="shared" si="11"/>
        <v>8.6</v>
      </c>
      <c r="S33" s="54">
        <f t="shared" si="11"/>
        <v>7</v>
      </c>
      <c r="T33" s="54">
        <f t="shared" si="11"/>
        <v>8.1999999999999993</v>
      </c>
      <c r="U33" s="54">
        <f t="shared" si="11"/>
        <v>2.3720238095238093</v>
      </c>
      <c r="V33" s="54">
        <f t="shared" si="11"/>
        <v>1.9</v>
      </c>
      <c r="W33" s="54">
        <f t="shared" si="11"/>
        <v>0.9</v>
      </c>
      <c r="X33" s="54">
        <f t="shared" si="11"/>
        <v>32.223144104803495</v>
      </c>
      <c r="Y33" s="54">
        <f t="shared" si="11"/>
        <v>2.9</v>
      </c>
      <c r="Z33" s="54">
        <f t="shared" si="11"/>
        <v>1.2</v>
      </c>
      <c r="AA33" s="54">
        <f t="shared" si="11"/>
        <v>4</v>
      </c>
      <c r="AB33" s="54">
        <f t="shared" si="11"/>
        <v>2.5739999999999998</v>
      </c>
      <c r="AC33" s="54">
        <f t="shared" si="11"/>
        <v>1.4354999999999998</v>
      </c>
      <c r="AD33" s="54">
        <f t="shared" si="11"/>
        <v>14.700833333333334</v>
      </c>
      <c r="AE33" s="54">
        <f t="shared" si="11"/>
        <v>2.8888888888888888</v>
      </c>
      <c r="AF33" s="54" t="e">
        <f t="shared" si="11"/>
        <v>#VALUE!</v>
      </c>
    </row>
    <row r="34" spans="1:32" ht="15.75" customHeight="1">
      <c r="A34" s="28"/>
      <c r="B34" s="55"/>
      <c r="C34" s="55"/>
      <c r="D34" s="55"/>
      <c r="E34" s="56"/>
      <c r="F34" s="55"/>
      <c r="G34" s="55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6"/>
      <c r="Z34" s="56"/>
      <c r="AA34" s="56"/>
      <c r="AB34" s="56"/>
      <c r="AC34" s="56"/>
      <c r="AD34" s="56"/>
      <c r="AE34" s="56"/>
      <c r="AF34" s="56"/>
    </row>
    <row r="35" spans="1:32" ht="15.75" customHeight="1">
      <c r="A35" s="58" t="s">
        <v>154</v>
      </c>
      <c r="B35" s="59"/>
      <c r="C35" s="59"/>
      <c r="D35" s="59"/>
      <c r="E35" s="59"/>
      <c r="F35" s="59"/>
      <c r="G35" s="59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1"/>
      <c r="Z35" s="61"/>
      <c r="AA35" s="61"/>
      <c r="AB35" s="61"/>
      <c r="AC35" s="61"/>
      <c r="AD35" s="61"/>
      <c r="AE35" s="61"/>
      <c r="AF35" s="61"/>
    </row>
    <row r="36" spans="1:32" ht="15.75" customHeight="1">
      <c r="A36" s="18" t="s">
        <v>13</v>
      </c>
      <c r="B36" s="62" t="str">
        <f t="shared" ref="B36:F36" si="12">B10</f>
        <v>Solitaire Grand Harvest</v>
      </c>
      <c r="C36" s="62" t="str">
        <f t="shared" si="12"/>
        <v>Solitaire TriPeaks</v>
      </c>
      <c r="D36" s="62" t="str">
        <f t="shared" si="12"/>
        <v>Destination Solitaire</v>
      </c>
      <c r="E36" s="62" t="str">
        <f t="shared" si="12"/>
        <v>​​Fairway Solitaire</v>
      </c>
      <c r="F36" s="62" t="str">
        <f t="shared" si="12"/>
        <v>​​Fairway Solitaire Blast</v>
      </c>
      <c r="G36" s="62" t="s">
        <v>19</v>
      </c>
      <c r="H36" s="63" t="s">
        <v>20</v>
      </c>
      <c r="I36" s="63" t="s">
        <v>21</v>
      </c>
      <c r="J36" s="63" t="s">
        <v>22</v>
      </c>
      <c r="K36" s="63" t="s">
        <v>23</v>
      </c>
      <c r="L36" s="63" t="s">
        <v>24</v>
      </c>
      <c r="M36" s="63" t="s">
        <v>25</v>
      </c>
      <c r="N36" s="63" t="s">
        <v>26</v>
      </c>
      <c r="O36" s="63" t="s">
        <v>27</v>
      </c>
      <c r="P36" s="63" t="s">
        <v>28</v>
      </c>
      <c r="Q36" s="63" t="s">
        <v>29</v>
      </c>
      <c r="R36" s="63" t="s">
        <v>30</v>
      </c>
      <c r="S36" s="63" t="s">
        <v>31</v>
      </c>
      <c r="T36" s="63" t="s">
        <v>32</v>
      </c>
      <c r="U36" s="63" t="s">
        <v>33</v>
      </c>
      <c r="V36" s="63" t="s">
        <v>34</v>
      </c>
      <c r="W36" s="63" t="s">
        <v>35</v>
      </c>
      <c r="X36" s="63" t="str">
        <f t="shared" ref="X36:AF36" si="13">X10</f>
        <v>Dragon Ball Z</v>
      </c>
      <c r="Y36" s="21" t="str">
        <f t="shared" si="13"/>
        <v>Home Design Makeover</v>
      </c>
      <c r="Z36" s="21" t="str">
        <f t="shared" si="13"/>
        <v>Diamond Diaries Saga</v>
      </c>
      <c r="AA36" s="21" t="str">
        <f t="shared" si="13"/>
        <v>Toon Blast</v>
      </c>
      <c r="AB36" s="21" t="str">
        <f t="shared" si="13"/>
        <v>Lost Island Blast Adventure</v>
      </c>
      <c r="AC36" s="21" t="str">
        <f t="shared" si="13"/>
        <v>My Home Design Dreams</v>
      </c>
      <c r="AD36" s="21" t="str">
        <f t="shared" si="13"/>
        <v>Candy Crush Friends Saga</v>
      </c>
      <c r="AE36" s="21" t="str">
        <f t="shared" si="13"/>
        <v>Wonka's World of Candy</v>
      </c>
      <c r="AF36" s="21" t="str">
        <f t="shared" si="13"/>
        <v>App Name</v>
      </c>
    </row>
    <row r="37" spans="1:32" ht="15.75" customHeight="1">
      <c r="A37" s="64" t="s">
        <v>155</v>
      </c>
      <c r="B37" s="65">
        <f>24/24</f>
        <v>1</v>
      </c>
      <c r="C37" s="65">
        <v>1</v>
      </c>
      <c r="D37" s="65">
        <v>1</v>
      </c>
      <c r="E37" s="65">
        <f>24/8</f>
        <v>3</v>
      </c>
      <c r="F37" s="65">
        <f>24/24</f>
        <v>1</v>
      </c>
      <c r="G37" s="65">
        <f>24/24</f>
        <v>1</v>
      </c>
      <c r="H37" s="50">
        <v>48</v>
      </c>
      <c r="I37" s="30">
        <f t="shared" ref="I37:J37" si="14">24/24</f>
        <v>1</v>
      </c>
      <c r="J37" s="66">
        <f t="shared" si="14"/>
        <v>1</v>
      </c>
      <c r="K37" s="67">
        <f>24/48</f>
        <v>0.5</v>
      </c>
      <c r="L37" s="67">
        <f t="shared" ref="L37:M37" si="15">24/18</f>
        <v>1.3333333333333333</v>
      </c>
      <c r="M37" s="67">
        <f t="shared" si="15"/>
        <v>1.3333333333333333</v>
      </c>
      <c r="N37" s="67">
        <f>24/24</f>
        <v>1</v>
      </c>
      <c r="O37" s="30">
        <f>(24*60)/15</f>
        <v>96</v>
      </c>
      <c r="P37" s="30">
        <f t="shared" ref="P37:R37" si="16">24/24</f>
        <v>1</v>
      </c>
      <c r="Q37" s="30">
        <f t="shared" si="16"/>
        <v>1</v>
      </c>
      <c r="R37" s="30">
        <f t="shared" si="16"/>
        <v>1</v>
      </c>
      <c r="S37" s="50">
        <f>(24*60)/30</f>
        <v>48</v>
      </c>
      <c r="T37" s="50">
        <v>1</v>
      </c>
      <c r="U37" s="50">
        <f>24/24</f>
        <v>1</v>
      </c>
      <c r="V37" s="50">
        <f>(24*60)/30</f>
        <v>48</v>
      </c>
      <c r="W37" s="50">
        <f>24/24</f>
        <v>1</v>
      </c>
      <c r="X37" s="50">
        <v>1</v>
      </c>
      <c r="Y37" s="43">
        <v>48</v>
      </c>
      <c r="Z37" s="43">
        <f>(24*60)/15</f>
        <v>96</v>
      </c>
      <c r="AA37" s="50">
        <v>1</v>
      </c>
      <c r="AB37" s="50">
        <v>1</v>
      </c>
      <c r="AC37" s="50">
        <v>1</v>
      </c>
      <c r="AD37" s="50">
        <v>1</v>
      </c>
      <c r="AE37" s="50">
        <v>1</v>
      </c>
      <c r="AF37" s="50">
        <v>1</v>
      </c>
    </row>
    <row r="38" spans="1:32" ht="15.75" customHeight="1">
      <c r="A38" s="64" t="s">
        <v>185</v>
      </c>
      <c r="B38" s="68">
        <f t="shared" ref="B38:AF38" si="17">IFERROR(IF(B37&lt;(24/$C$6),1,B37/24*$C$6),"N/A")</f>
        <v>1</v>
      </c>
      <c r="C38" s="68">
        <f t="shared" si="17"/>
        <v>1</v>
      </c>
      <c r="D38" s="68">
        <f t="shared" si="17"/>
        <v>1</v>
      </c>
      <c r="E38" s="68">
        <f t="shared" si="17"/>
        <v>1</v>
      </c>
      <c r="F38" s="68">
        <f t="shared" si="17"/>
        <v>1</v>
      </c>
      <c r="G38" s="68">
        <f t="shared" si="17"/>
        <v>1</v>
      </c>
      <c r="H38" s="68">
        <f t="shared" si="17"/>
        <v>2</v>
      </c>
      <c r="I38" s="68">
        <f t="shared" si="17"/>
        <v>1</v>
      </c>
      <c r="J38" s="68">
        <f t="shared" si="17"/>
        <v>1</v>
      </c>
      <c r="K38" s="68">
        <f t="shared" si="17"/>
        <v>1</v>
      </c>
      <c r="L38" s="68">
        <f t="shared" si="17"/>
        <v>1</v>
      </c>
      <c r="M38" s="68">
        <f t="shared" si="17"/>
        <v>1</v>
      </c>
      <c r="N38" s="68">
        <f t="shared" si="17"/>
        <v>1</v>
      </c>
      <c r="O38" s="68">
        <f t="shared" si="17"/>
        <v>4</v>
      </c>
      <c r="P38" s="68">
        <f t="shared" si="17"/>
        <v>1</v>
      </c>
      <c r="Q38" s="68">
        <f t="shared" si="17"/>
        <v>1</v>
      </c>
      <c r="R38" s="68">
        <f t="shared" si="17"/>
        <v>1</v>
      </c>
      <c r="S38" s="68">
        <f t="shared" si="17"/>
        <v>2</v>
      </c>
      <c r="T38" s="68">
        <f t="shared" si="17"/>
        <v>1</v>
      </c>
      <c r="U38" s="68">
        <f t="shared" si="17"/>
        <v>1</v>
      </c>
      <c r="V38" s="68">
        <f t="shared" si="17"/>
        <v>2</v>
      </c>
      <c r="W38" s="68">
        <f t="shared" si="17"/>
        <v>1</v>
      </c>
      <c r="X38" s="68">
        <f t="shared" si="17"/>
        <v>1</v>
      </c>
      <c r="Y38" s="68">
        <f t="shared" si="17"/>
        <v>2</v>
      </c>
      <c r="Z38" s="68">
        <f t="shared" si="17"/>
        <v>4</v>
      </c>
      <c r="AA38" s="68">
        <f t="shared" si="17"/>
        <v>1</v>
      </c>
      <c r="AB38" s="68">
        <f t="shared" si="17"/>
        <v>1</v>
      </c>
      <c r="AC38" s="68">
        <f t="shared" si="17"/>
        <v>1</v>
      </c>
      <c r="AD38" s="68">
        <f t="shared" si="17"/>
        <v>1</v>
      </c>
      <c r="AE38" s="68">
        <f t="shared" si="17"/>
        <v>1</v>
      </c>
      <c r="AF38" s="68">
        <f t="shared" si="17"/>
        <v>1</v>
      </c>
    </row>
    <row r="39" spans="1:32" ht="15.75" customHeight="1">
      <c r="A39" s="32" t="s">
        <v>188</v>
      </c>
      <c r="B39" s="33">
        <f>IFERROR(AVERAGE('Retention Bonus Collections'!B7:B11),"N/A")</f>
        <v>0.26666666666666666</v>
      </c>
      <c r="C39" s="33">
        <f>IFERROR(AVERAGE('Retention Bonus Collections'!C7:C11),"N/A")</f>
        <v>0.30066666666666669</v>
      </c>
      <c r="D39" s="33">
        <f>IFERROR(AVERAGE('Retention Bonus Collections'!D7:D11),"N/A")</f>
        <v>0.1</v>
      </c>
      <c r="E39" s="33">
        <f>IFERROR(AVERAGE('Retention Bonus Collections'!E7:E11),"N/A")</f>
        <v>0.33600000000000002</v>
      </c>
      <c r="F39" s="33">
        <f>IFERROR(AVERAGE('Retention Bonus Collections'!F7:F11),"N/A")</f>
        <v>0.73220338983050848</v>
      </c>
      <c r="G39" s="33">
        <f>IFERROR(AVERAGE('Retention Bonus Collections'!G7:G11),"N/A")</f>
        <v>7.8E-2</v>
      </c>
      <c r="H39" s="33">
        <f>IFERROR(AVERAGE('Retention Bonus Collections'!H7:H11),"N/A")</f>
        <v>0.24000000000000005</v>
      </c>
      <c r="I39" s="33">
        <f>IFERROR(AVERAGE('Retention Bonus Collections'!I7:I11),"N/A")</f>
        <v>1.0133333333333332</v>
      </c>
      <c r="J39" s="33">
        <f>IFERROR(AVERAGE('Retention Bonus Collections'!J7:J11),"N/A")</f>
        <v>1.1822222222222223</v>
      </c>
      <c r="K39" s="33">
        <f>IFERROR(AVERAGE('Retention Bonus Collections'!K7:K11),"N/A")</f>
        <v>1.9733333333333332</v>
      </c>
      <c r="L39" s="33">
        <f>IFERROR(AVERAGE('Retention Bonus Collections'!L7:L11),"N/A")</f>
        <v>0.54666666666666663</v>
      </c>
      <c r="M39" s="33">
        <f>IFERROR(AVERAGE('Retention Bonus Collections'!M7:M11),"N/A")</f>
        <v>0.30666666666666664</v>
      </c>
      <c r="N39" s="33">
        <f>IFERROR(AVERAGE('Retention Bonus Collections'!N7:N11),"N/A")</f>
        <v>0.68666666666666676</v>
      </c>
      <c r="O39" s="33">
        <f>IFERROR(AVERAGE('Retention Bonus Collections'!O7:O11),"N/A")</f>
        <v>0.24000000000000005</v>
      </c>
      <c r="P39" s="33">
        <f>IFERROR(AVERAGE('Retention Bonus Collections'!P7:P11),"N/A")</f>
        <v>0.42000000000000004</v>
      </c>
      <c r="Q39" s="33">
        <f>IFERROR(AVERAGE('Retention Bonus Collections'!Q7:Q11),"N/A")</f>
        <v>1.7133333333333334</v>
      </c>
      <c r="R39" s="33">
        <f>IFERROR(AVERAGE('Retention Bonus Collections'!R7:R11),"N/A")</f>
        <v>0.64</v>
      </c>
      <c r="S39" s="33">
        <f>IFERROR(AVERAGE('Retention Bonus Collections'!S7:S11),"N/A")</f>
        <v>1</v>
      </c>
      <c r="T39" s="33">
        <f>IFERROR(AVERAGE('Retention Bonus Collections'!T7:T11),"N/A")</f>
        <v>0.19</v>
      </c>
      <c r="U39" s="33">
        <f>IFERROR(AVERAGE('Retention Bonus Collections'!U7:U11),"N/A")</f>
        <v>1.3421829573934836</v>
      </c>
      <c r="V39" s="33">
        <f>IFERROR(AVERAGE('Retention Bonus Collections'!V7:V11),"N/A")</f>
        <v>0.45999999999999996</v>
      </c>
      <c r="W39" s="33">
        <f>IFERROR(AVERAGE('Retention Bonus Collections'!W7:W11),"N/A")</f>
        <v>0.23666666666666666</v>
      </c>
      <c r="X39" s="33">
        <f>IFERROR(AVERAGE('Retention Bonus Collections'!X7:X11),"N/A")</f>
        <v>8.0399999999999991</v>
      </c>
      <c r="Y39" s="33">
        <f>IFERROR(AVERAGE('Retention Bonus Collections'!Y7:Y11),"N/A")</f>
        <v>0.18</v>
      </c>
      <c r="Z39" s="33">
        <f>IFERROR(AVERAGE('Retention Bonus Collections'!Z7:Z11),"N/A")</f>
        <v>0.24</v>
      </c>
      <c r="AA39" s="33">
        <f>IFERROR(AVERAGE('Retention Bonus Collections'!AA7:AA11),"N/A")</f>
        <v>0.93333333333333335</v>
      </c>
      <c r="AB39" s="33">
        <f>IFERROR(AVERAGE('Retention Bonus Collections'!AB7:AB11),"N/A")</f>
        <v>0.62039999999999995</v>
      </c>
      <c r="AC39" s="33">
        <f>IFERROR(AVERAGE('Retention Bonus Collections'!AC7:AC11),"N/A")</f>
        <v>0.82169999999999987</v>
      </c>
      <c r="AD39" s="33">
        <f>IFERROR(AVERAGE('Retention Bonus Collections'!AD7:AD11),"N/A")</f>
        <v>0.45099166666666674</v>
      </c>
      <c r="AE39" s="33" t="str">
        <f>IFERROR(AVERAGE('Retention Bonus Collections'!AF7:AF11),"N/A")</f>
        <v>N/A</v>
      </c>
      <c r="AF39" s="33" t="str">
        <f>IFERROR(AVERAGE('Retention Bonus Collections'!AG7:AG11),"N/A")</f>
        <v>N/A</v>
      </c>
    </row>
    <row r="40" spans="1:32" ht="15.75" customHeight="1">
      <c r="A40" s="37" t="s">
        <v>191</v>
      </c>
      <c r="B40" s="38">
        <f t="shared" ref="B40:AF40" si="18">IFERROR(B38*B39,0)</f>
        <v>0.26666666666666666</v>
      </c>
      <c r="C40" s="38">
        <f t="shared" si="18"/>
        <v>0.30066666666666669</v>
      </c>
      <c r="D40" s="38">
        <f t="shared" si="18"/>
        <v>0.1</v>
      </c>
      <c r="E40" s="38">
        <f t="shared" si="18"/>
        <v>0.33600000000000002</v>
      </c>
      <c r="F40" s="38">
        <f t="shared" si="18"/>
        <v>0.73220338983050848</v>
      </c>
      <c r="G40" s="38">
        <f t="shared" si="18"/>
        <v>7.8E-2</v>
      </c>
      <c r="H40" s="39">
        <f t="shared" si="18"/>
        <v>0.48000000000000009</v>
      </c>
      <c r="I40" s="39">
        <f t="shared" si="18"/>
        <v>1.0133333333333332</v>
      </c>
      <c r="J40" s="39">
        <f t="shared" si="18"/>
        <v>1.1822222222222223</v>
      </c>
      <c r="K40" s="39">
        <f t="shared" si="18"/>
        <v>1.9733333333333332</v>
      </c>
      <c r="L40" s="39">
        <f t="shared" si="18"/>
        <v>0.54666666666666663</v>
      </c>
      <c r="M40" s="39">
        <f t="shared" si="18"/>
        <v>0.30666666666666664</v>
      </c>
      <c r="N40" s="39">
        <f t="shared" si="18"/>
        <v>0.68666666666666676</v>
      </c>
      <c r="O40" s="39">
        <f t="shared" si="18"/>
        <v>0.96000000000000019</v>
      </c>
      <c r="P40" s="39">
        <f t="shared" si="18"/>
        <v>0.42000000000000004</v>
      </c>
      <c r="Q40" s="39">
        <f t="shared" si="18"/>
        <v>1.7133333333333334</v>
      </c>
      <c r="R40" s="39">
        <f t="shared" si="18"/>
        <v>0.64</v>
      </c>
      <c r="S40" s="39">
        <f t="shared" si="18"/>
        <v>2</v>
      </c>
      <c r="T40" s="39">
        <f t="shared" si="18"/>
        <v>0.19</v>
      </c>
      <c r="U40" s="39">
        <f t="shared" si="18"/>
        <v>1.3421829573934836</v>
      </c>
      <c r="V40" s="39">
        <f t="shared" si="18"/>
        <v>0.91999999999999993</v>
      </c>
      <c r="W40" s="39">
        <f t="shared" si="18"/>
        <v>0.23666666666666666</v>
      </c>
      <c r="X40" s="39">
        <f t="shared" si="18"/>
        <v>8.0399999999999991</v>
      </c>
      <c r="Y40" s="40">
        <f t="shared" si="18"/>
        <v>0.36</v>
      </c>
      <c r="Z40" s="40">
        <f t="shared" si="18"/>
        <v>0.96</v>
      </c>
      <c r="AA40" s="40">
        <f t="shared" si="18"/>
        <v>0.93333333333333335</v>
      </c>
      <c r="AB40" s="69">
        <f t="shared" si="18"/>
        <v>0.62039999999999995</v>
      </c>
      <c r="AC40" s="39">
        <f t="shared" si="18"/>
        <v>0.82169999999999987</v>
      </c>
      <c r="AD40" s="39">
        <f t="shared" si="18"/>
        <v>0.45099166666666674</v>
      </c>
      <c r="AE40" s="39">
        <f t="shared" si="18"/>
        <v>0</v>
      </c>
      <c r="AF40" s="39">
        <f t="shared" si="18"/>
        <v>0</v>
      </c>
    </row>
    <row r="41" spans="1:32" ht="15.75" customHeight="1">
      <c r="A41" s="28"/>
      <c r="B41" s="29"/>
      <c r="C41" s="29"/>
      <c r="D41" s="29"/>
      <c r="E41" s="31"/>
      <c r="F41" s="29"/>
      <c r="G41" s="29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1"/>
      <c r="Z41" s="31"/>
      <c r="AA41" s="31"/>
      <c r="AB41" s="31"/>
      <c r="AC41" s="31"/>
      <c r="AD41" s="31"/>
      <c r="AE41" s="31"/>
      <c r="AF41" s="31"/>
    </row>
    <row r="42" spans="1:32" ht="15.75" customHeight="1">
      <c r="A42" s="64" t="s">
        <v>214</v>
      </c>
      <c r="B42" s="65">
        <f>24/1</f>
        <v>24</v>
      </c>
      <c r="C42" s="65">
        <f>24/24</f>
        <v>1</v>
      </c>
      <c r="D42" s="65">
        <f>24/1</f>
        <v>24</v>
      </c>
      <c r="E42" s="43">
        <f>24/4</f>
        <v>6</v>
      </c>
      <c r="F42" s="65">
        <f>(24*60)/30</f>
        <v>48</v>
      </c>
      <c r="G42" s="65">
        <v>12</v>
      </c>
      <c r="H42" s="50" t="s">
        <v>111</v>
      </c>
      <c r="I42" s="50">
        <f>(24*60)/30</f>
        <v>48</v>
      </c>
      <c r="J42" s="30">
        <f>24/24</f>
        <v>1</v>
      </c>
      <c r="K42" s="30">
        <v>1</v>
      </c>
      <c r="L42" s="30">
        <f t="shared" ref="L42:N42" si="19">(24*60)/30</f>
        <v>48</v>
      </c>
      <c r="M42" s="30">
        <f t="shared" si="19"/>
        <v>48</v>
      </c>
      <c r="N42" s="30">
        <f t="shared" si="19"/>
        <v>48</v>
      </c>
      <c r="O42" s="30" t="s">
        <v>111</v>
      </c>
      <c r="P42" s="30">
        <f>24/4</f>
        <v>6</v>
      </c>
      <c r="Q42" s="50">
        <f t="shared" ref="Q42:R42" si="20">(24*60)/30</f>
        <v>48</v>
      </c>
      <c r="R42" s="50">
        <f t="shared" si="20"/>
        <v>48</v>
      </c>
      <c r="S42" s="50" t="s">
        <v>111</v>
      </c>
      <c r="T42" s="50">
        <f>(24*60)/15</f>
        <v>96</v>
      </c>
      <c r="U42" s="50">
        <f>(24*60)/3</f>
        <v>480</v>
      </c>
      <c r="V42" s="50">
        <f>(24*60)/30</f>
        <v>48</v>
      </c>
      <c r="W42" s="50">
        <f>(24*60)/15</f>
        <v>96</v>
      </c>
      <c r="X42" s="50">
        <v>288</v>
      </c>
      <c r="Y42" s="43" t="s">
        <v>111</v>
      </c>
      <c r="Z42" s="43" t="s">
        <v>111</v>
      </c>
      <c r="AA42" s="43">
        <f t="shared" ref="AA42:AB42" si="21">(24*60)/30</f>
        <v>48</v>
      </c>
      <c r="AB42" s="43">
        <f t="shared" si="21"/>
        <v>48</v>
      </c>
      <c r="AC42" s="43">
        <v>1</v>
      </c>
      <c r="AD42" s="43">
        <f t="shared" ref="AD42:AE42" si="22">(24*60)/30</f>
        <v>48</v>
      </c>
      <c r="AE42" s="43">
        <f t="shared" si="22"/>
        <v>48</v>
      </c>
      <c r="AF42" s="43">
        <v>1</v>
      </c>
    </row>
    <row r="43" spans="1:32" ht="15.75" customHeight="1">
      <c r="A43" s="64" t="s">
        <v>185</v>
      </c>
      <c r="B43" s="68">
        <f t="shared" ref="B43:AF43" si="23">IFERROR(IF(B42&lt;(24/$C$6),1,B42/24*$C$6),"N/A")</f>
        <v>1</v>
      </c>
      <c r="C43" s="68">
        <f t="shared" si="23"/>
        <v>1</v>
      </c>
      <c r="D43" s="68">
        <f t="shared" si="23"/>
        <v>1</v>
      </c>
      <c r="E43" s="68">
        <f t="shared" si="23"/>
        <v>1</v>
      </c>
      <c r="F43" s="68">
        <f t="shared" si="23"/>
        <v>2</v>
      </c>
      <c r="G43" s="68">
        <f t="shared" si="23"/>
        <v>1</v>
      </c>
      <c r="H43" s="68" t="str">
        <f t="shared" si="23"/>
        <v>N/A</v>
      </c>
      <c r="I43" s="68">
        <f t="shared" si="23"/>
        <v>2</v>
      </c>
      <c r="J43" s="68">
        <f t="shared" si="23"/>
        <v>1</v>
      </c>
      <c r="K43" s="68">
        <f t="shared" si="23"/>
        <v>1</v>
      </c>
      <c r="L43" s="68">
        <f t="shared" si="23"/>
        <v>2</v>
      </c>
      <c r="M43" s="68">
        <f t="shared" si="23"/>
        <v>2</v>
      </c>
      <c r="N43" s="68">
        <f t="shared" si="23"/>
        <v>2</v>
      </c>
      <c r="O43" s="68" t="str">
        <f t="shared" si="23"/>
        <v>N/A</v>
      </c>
      <c r="P43" s="68">
        <f t="shared" si="23"/>
        <v>1</v>
      </c>
      <c r="Q43" s="68">
        <f t="shared" si="23"/>
        <v>2</v>
      </c>
      <c r="R43" s="68">
        <f t="shared" si="23"/>
        <v>2</v>
      </c>
      <c r="S43" s="68" t="str">
        <f t="shared" si="23"/>
        <v>N/A</v>
      </c>
      <c r="T43" s="68">
        <f t="shared" si="23"/>
        <v>4</v>
      </c>
      <c r="U43" s="68">
        <f t="shared" si="23"/>
        <v>20</v>
      </c>
      <c r="V43" s="68">
        <f t="shared" si="23"/>
        <v>2</v>
      </c>
      <c r="W43" s="68">
        <f t="shared" si="23"/>
        <v>4</v>
      </c>
      <c r="X43" s="68">
        <f t="shared" si="23"/>
        <v>12</v>
      </c>
      <c r="Y43" s="68" t="str">
        <f t="shared" si="23"/>
        <v>N/A</v>
      </c>
      <c r="Z43" s="68" t="str">
        <f t="shared" si="23"/>
        <v>N/A</v>
      </c>
      <c r="AA43" s="68">
        <f t="shared" si="23"/>
        <v>2</v>
      </c>
      <c r="AB43" s="68">
        <f t="shared" si="23"/>
        <v>2</v>
      </c>
      <c r="AC43" s="68">
        <f t="shared" si="23"/>
        <v>1</v>
      </c>
      <c r="AD43" s="68">
        <f t="shared" si="23"/>
        <v>2</v>
      </c>
      <c r="AE43" s="68">
        <f t="shared" si="23"/>
        <v>2</v>
      </c>
      <c r="AF43" s="68">
        <f t="shared" si="23"/>
        <v>1</v>
      </c>
    </row>
    <row r="44" spans="1:32" ht="15.75" customHeight="1">
      <c r="A44" s="32" t="s">
        <v>188</v>
      </c>
      <c r="B44" s="33">
        <f>IFERROR(AVERAGE('Retention Bonus Collections'!B14:B18),"N/A")</f>
        <v>0.27333333333333337</v>
      </c>
      <c r="C44" s="33">
        <f>IFERROR(AVERAGE('Retention Bonus Collections'!C14:C18),"N/A")</f>
        <v>0.4</v>
      </c>
      <c r="D44" s="33">
        <f>IFERROR(AVERAGE('Retention Bonus Collections'!D14:D18),"N/A")</f>
        <v>0.22000000000000003</v>
      </c>
      <c r="E44" s="33">
        <f>IFERROR(AVERAGE('Retention Bonus Collections'!E14:E18),"N/A")</f>
        <v>0.27199999999999996</v>
      </c>
      <c r="F44" s="33">
        <f>IFERROR(AVERAGE('Retention Bonus Collections'!F14:F18),"N/A")</f>
        <v>0.20338983050847456</v>
      </c>
      <c r="G44" s="33">
        <f>IFERROR(AVERAGE('Retention Bonus Collections'!G14:G18),"N/A")</f>
        <v>1</v>
      </c>
      <c r="H44" s="33" t="str">
        <f>IFERROR(AVERAGE('Retention Bonus Collections'!H14:H18),"N/A")</f>
        <v>N/A</v>
      </c>
      <c r="I44" s="33">
        <f>IFERROR(AVERAGE('Retention Bonus Collections'!I14:I18),"N/A")</f>
        <v>0.24</v>
      </c>
      <c r="J44" s="33">
        <f>IFERROR(AVERAGE('Retention Bonus Collections'!J14:J18),"N/A")</f>
        <v>1.1111111111111112</v>
      </c>
      <c r="K44" s="33">
        <f>IFERROR(AVERAGE('Retention Bonus Collections'!K14:K18),"N/A")</f>
        <v>0.91555555555555546</v>
      </c>
      <c r="L44" s="33">
        <f>IFERROR(AVERAGE('Retention Bonus Collections'!L14:L18),"N/A")</f>
        <v>0.2</v>
      </c>
      <c r="M44" s="33">
        <f>IFERROR(AVERAGE('Retention Bonus Collections'!M14:M18),"N/A")</f>
        <v>0.2</v>
      </c>
      <c r="N44" s="33">
        <f>IFERROR(AVERAGE('Retention Bonus Collections'!N14:N18),"N/A")</f>
        <v>0.32</v>
      </c>
      <c r="O44" s="33" t="str">
        <f>IFERROR(AVERAGE('Retention Bonus Collections'!O14:O18),"N/A")</f>
        <v>N/A</v>
      </c>
      <c r="P44" s="33">
        <f>IFERROR(AVERAGE('Retention Bonus Collections'!P14:P18),"N/A")</f>
        <v>0.04</v>
      </c>
      <c r="Q44" s="33">
        <f>IFERROR(AVERAGE('Retention Bonus Collections'!Q14:Q18),"N/A")</f>
        <v>0.18</v>
      </c>
      <c r="R44" s="33">
        <f>IFERROR(AVERAGE('Retention Bonus Collections'!R14:R18),"N/A")</f>
        <v>1</v>
      </c>
      <c r="S44" s="33" t="str">
        <f>IFERROR(AVERAGE('Retention Bonus Collections'!S14:S18),"N/A")</f>
        <v>N/A</v>
      </c>
      <c r="T44" s="33">
        <f>IFERROR(AVERAGE('Retention Bonus Collections'!T14:T18),"N/A")</f>
        <v>0.24000000000000005</v>
      </c>
      <c r="U44" s="33">
        <f>IFERROR(AVERAGE('Retention Bonus Collections'!U14:U18),"N/A")</f>
        <v>5.6250000000000001E-2</v>
      </c>
      <c r="V44" s="33">
        <f>IFERROR(AVERAGE('Retention Bonus Collections'!V14:V18),"N/A")</f>
        <v>0.18</v>
      </c>
      <c r="W44" s="33">
        <f>IFERROR(AVERAGE('Retention Bonus Collections'!W14:W18),"N/A")</f>
        <v>0.08</v>
      </c>
      <c r="X44" s="33">
        <f>IFERROR(AVERAGE('Retention Bonus Collections'!X14:X18),"N/A")</f>
        <v>0.02</v>
      </c>
      <c r="Y44" s="33" t="str">
        <f>IFERROR(AVERAGE('Retention Bonus Collections'!Y14:Y18),"N/A")</f>
        <v>N/A</v>
      </c>
      <c r="Z44" s="33" t="str">
        <f>IFERROR(AVERAGE('Retention Bonus Collections'!Z14:Z18),"N/A")</f>
        <v>N/A</v>
      </c>
      <c r="AA44" s="33">
        <f>IFERROR(AVERAGE('Retention Bonus Collections'!AA14:AA18),"N/A")</f>
        <v>0.26666666666666672</v>
      </c>
      <c r="AB44" s="33" t="str">
        <f>IFERROR(AVERAGE('Retention Bonus Collections'!AH14:AH18),"N/A")</f>
        <v>N/A</v>
      </c>
      <c r="AC44" s="33">
        <f>IFERROR(AVERAGE('Retention Bonus Collections'!AC14:AC18),"N/A")</f>
        <v>0.48509999999999992</v>
      </c>
      <c r="AD44" s="33">
        <f>IFERROR(AVERAGE('Retention Bonus Collections'!AD14:AD18),"N/A")</f>
        <v>0.44850000000000001</v>
      </c>
      <c r="AE44" s="33">
        <f>IFERROR(AVERAGE('Retention Bonus Collections'!AE14:AE18),"N/A")</f>
        <v>0.35555555555555551</v>
      </c>
      <c r="AF44" s="33" t="str">
        <f>IFERROR(AVERAGE('Retention Bonus Collections'!AF14:AF18),"N/A")</f>
        <v>N/A</v>
      </c>
    </row>
    <row r="45" spans="1:32" ht="15.75" customHeight="1">
      <c r="A45" s="37" t="s">
        <v>237</v>
      </c>
      <c r="B45" s="38">
        <f t="shared" ref="B45:AF45" si="24">IFERROR(B43*B44,0)</f>
        <v>0.27333333333333337</v>
      </c>
      <c r="C45" s="38">
        <f t="shared" si="24"/>
        <v>0.4</v>
      </c>
      <c r="D45" s="38">
        <f t="shared" si="24"/>
        <v>0.22000000000000003</v>
      </c>
      <c r="E45" s="38">
        <f t="shared" si="24"/>
        <v>0.27199999999999996</v>
      </c>
      <c r="F45" s="38">
        <f t="shared" si="24"/>
        <v>0.40677966101694912</v>
      </c>
      <c r="G45" s="38">
        <f t="shared" si="24"/>
        <v>1</v>
      </c>
      <c r="H45" s="39">
        <f t="shared" si="24"/>
        <v>0</v>
      </c>
      <c r="I45" s="39">
        <f t="shared" si="24"/>
        <v>0.48</v>
      </c>
      <c r="J45" s="39">
        <f t="shared" si="24"/>
        <v>1.1111111111111112</v>
      </c>
      <c r="K45" s="39">
        <f t="shared" si="24"/>
        <v>0.91555555555555546</v>
      </c>
      <c r="L45" s="39">
        <f t="shared" si="24"/>
        <v>0.4</v>
      </c>
      <c r="M45" s="39">
        <f t="shared" si="24"/>
        <v>0.4</v>
      </c>
      <c r="N45" s="39">
        <f t="shared" si="24"/>
        <v>0.64</v>
      </c>
      <c r="O45" s="39">
        <f t="shared" si="24"/>
        <v>0</v>
      </c>
      <c r="P45" s="39">
        <f t="shared" si="24"/>
        <v>0.04</v>
      </c>
      <c r="Q45" s="39">
        <f t="shared" si="24"/>
        <v>0.36</v>
      </c>
      <c r="R45" s="39">
        <f t="shared" si="24"/>
        <v>2</v>
      </c>
      <c r="S45" s="39">
        <f t="shared" si="24"/>
        <v>0</v>
      </c>
      <c r="T45" s="39">
        <f t="shared" si="24"/>
        <v>0.96000000000000019</v>
      </c>
      <c r="U45" s="39">
        <f t="shared" si="24"/>
        <v>1.125</v>
      </c>
      <c r="V45" s="39">
        <f t="shared" si="24"/>
        <v>0.36</v>
      </c>
      <c r="W45" s="39">
        <f t="shared" si="24"/>
        <v>0.32</v>
      </c>
      <c r="X45" s="39">
        <f t="shared" si="24"/>
        <v>0.24</v>
      </c>
      <c r="Y45" s="40">
        <f t="shared" si="24"/>
        <v>0</v>
      </c>
      <c r="Z45" s="40">
        <f t="shared" si="24"/>
        <v>0</v>
      </c>
      <c r="AA45" s="40">
        <f t="shared" si="24"/>
        <v>0.53333333333333344</v>
      </c>
      <c r="AB45" s="40">
        <f t="shared" si="24"/>
        <v>0</v>
      </c>
      <c r="AC45" s="40">
        <f t="shared" si="24"/>
        <v>0.48509999999999992</v>
      </c>
      <c r="AD45" s="40">
        <f t="shared" si="24"/>
        <v>0.89700000000000002</v>
      </c>
      <c r="AE45" s="40">
        <f t="shared" si="24"/>
        <v>0.71111111111111103</v>
      </c>
      <c r="AF45" s="40">
        <f t="shared" si="24"/>
        <v>0</v>
      </c>
    </row>
    <row r="46" spans="1:32" ht="15.75" customHeight="1">
      <c r="A46" s="28"/>
      <c r="B46" s="65"/>
      <c r="C46" s="65"/>
      <c r="D46" s="65"/>
      <c r="E46" s="52"/>
      <c r="F46" s="65"/>
      <c r="G46" s="65"/>
      <c r="H46" s="50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50"/>
      <c r="T46" s="50"/>
      <c r="U46" s="42"/>
      <c r="V46" s="42"/>
      <c r="W46" s="42"/>
      <c r="X46" s="42"/>
      <c r="Y46" s="52"/>
      <c r="Z46" s="52"/>
      <c r="AA46" s="52"/>
      <c r="AB46" s="52"/>
      <c r="AC46" s="52"/>
      <c r="AD46" s="52"/>
      <c r="AE46" s="52"/>
      <c r="AF46" s="52"/>
    </row>
    <row r="47" spans="1:32" ht="15.75" customHeight="1">
      <c r="A47" s="64" t="s">
        <v>238</v>
      </c>
      <c r="B47" s="50" t="s">
        <v>111</v>
      </c>
      <c r="C47" s="65">
        <f>24/24</f>
        <v>1</v>
      </c>
      <c r="D47" s="50" t="s">
        <v>111</v>
      </c>
      <c r="E47" s="50" t="s">
        <v>111</v>
      </c>
      <c r="F47" s="50" t="s">
        <v>111</v>
      </c>
      <c r="G47" s="65">
        <f>(24*60)/5</f>
        <v>288</v>
      </c>
      <c r="H47" s="50" t="s">
        <v>111</v>
      </c>
      <c r="I47" s="50" t="s">
        <v>111</v>
      </c>
      <c r="J47" s="30">
        <f t="shared" ref="J47:K47" si="25">(24*60)/30</f>
        <v>48</v>
      </c>
      <c r="K47" s="30">
        <f t="shared" si="25"/>
        <v>48</v>
      </c>
      <c r="L47" s="50" t="s">
        <v>111</v>
      </c>
      <c r="M47" s="50" t="s">
        <v>111</v>
      </c>
      <c r="N47" s="50" t="s">
        <v>111</v>
      </c>
      <c r="O47" s="42" t="s">
        <v>111</v>
      </c>
      <c r="P47" s="70">
        <f>(24*60)/30</f>
        <v>48</v>
      </c>
      <c r="Q47" s="30" t="s">
        <v>111</v>
      </c>
      <c r="R47" s="50" t="s">
        <v>111</v>
      </c>
      <c r="S47" s="50" t="s">
        <v>111</v>
      </c>
      <c r="T47" s="50" t="s">
        <v>111</v>
      </c>
      <c r="U47" s="50" t="s">
        <v>111</v>
      </c>
      <c r="V47" s="50" t="s">
        <v>111</v>
      </c>
      <c r="W47" s="50" t="s">
        <v>111</v>
      </c>
      <c r="X47" s="50" t="s">
        <v>111</v>
      </c>
      <c r="Y47" s="43" t="s">
        <v>111</v>
      </c>
      <c r="Z47" s="43" t="s">
        <v>111</v>
      </c>
      <c r="AA47" s="43" t="s">
        <v>111</v>
      </c>
      <c r="AB47" s="43" t="s">
        <v>111</v>
      </c>
      <c r="AC47" s="43">
        <f>(24*60)/30</f>
        <v>48</v>
      </c>
      <c r="AD47" s="43" t="s">
        <v>111</v>
      </c>
      <c r="AE47" s="43" t="s">
        <v>111</v>
      </c>
      <c r="AF47" s="43" t="s">
        <v>111</v>
      </c>
    </row>
    <row r="48" spans="1:32" ht="15.75" customHeight="1">
      <c r="A48" s="64" t="s">
        <v>185</v>
      </c>
      <c r="B48" s="68" t="str">
        <f t="shared" ref="B48:AF48" si="26">IFERROR(IF(B47&lt;(24/$C$6),1,B47/24*$C$6),"N/A")</f>
        <v>N/A</v>
      </c>
      <c r="C48" s="68">
        <f t="shared" si="26"/>
        <v>1</v>
      </c>
      <c r="D48" s="68" t="str">
        <f t="shared" si="26"/>
        <v>N/A</v>
      </c>
      <c r="E48" s="68" t="str">
        <f t="shared" si="26"/>
        <v>N/A</v>
      </c>
      <c r="F48" s="68" t="str">
        <f t="shared" si="26"/>
        <v>N/A</v>
      </c>
      <c r="G48" s="68">
        <f t="shared" si="26"/>
        <v>12</v>
      </c>
      <c r="H48" s="68" t="str">
        <f t="shared" si="26"/>
        <v>N/A</v>
      </c>
      <c r="I48" s="68" t="str">
        <f t="shared" si="26"/>
        <v>N/A</v>
      </c>
      <c r="J48" s="68">
        <f t="shared" si="26"/>
        <v>2</v>
      </c>
      <c r="K48" s="68">
        <f t="shared" si="26"/>
        <v>2</v>
      </c>
      <c r="L48" s="68" t="str">
        <f t="shared" si="26"/>
        <v>N/A</v>
      </c>
      <c r="M48" s="68" t="str">
        <f t="shared" si="26"/>
        <v>N/A</v>
      </c>
      <c r="N48" s="68" t="str">
        <f t="shared" si="26"/>
        <v>N/A</v>
      </c>
      <c r="O48" s="68" t="str">
        <f t="shared" si="26"/>
        <v>N/A</v>
      </c>
      <c r="P48" s="68">
        <f t="shared" si="26"/>
        <v>2</v>
      </c>
      <c r="Q48" s="68" t="str">
        <f t="shared" si="26"/>
        <v>N/A</v>
      </c>
      <c r="R48" s="68" t="str">
        <f t="shared" si="26"/>
        <v>N/A</v>
      </c>
      <c r="S48" s="68" t="str">
        <f t="shared" si="26"/>
        <v>N/A</v>
      </c>
      <c r="T48" s="68" t="str">
        <f t="shared" si="26"/>
        <v>N/A</v>
      </c>
      <c r="U48" s="68" t="str">
        <f t="shared" si="26"/>
        <v>N/A</v>
      </c>
      <c r="V48" s="68" t="str">
        <f t="shared" si="26"/>
        <v>N/A</v>
      </c>
      <c r="W48" s="68" t="str">
        <f t="shared" si="26"/>
        <v>N/A</v>
      </c>
      <c r="X48" s="68" t="str">
        <f t="shared" si="26"/>
        <v>N/A</v>
      </c>
      <c r="Y48" s="68" t="str">
        <f t="shared" si="26"/>
        <v>N/A</v>
      </c>
      <c r="Z48" s="68" t="str">
        <f t="shared" si="26"/>
        <v>N/A</v>
      </c>
      <c r="AA48" s="68" t="str">
        <f t="shared" si="26"/>
        <v>N/A</v>
      </c>
      <c r="AB48" s="68" t="str">
        <f t="shared" si="26"/>
        <v>N/A</v>
      </c>
      <c r="AC48" s="68">
        <f t="shared" si="26"/>
        <v>2</v>
      </c>
      <c r="AD48" s="68" t="str">
        <f t="shared" si="26"/>
        <v>N/A</v>
      </c>
      <c r="AE48" s="68" t="str">
        <f t="shared" si="26"/>
        <v>N/A</v>
      </c>
      <c r="AF48" s="68" t="str">
        <f t="shared" si="26"/>
        <v>N/A</v>
      </c>
    </row>
    <row r="49" spans="1:32" ht="15.75" customHeight="1">
      <c r="A49" s="32" t="s">
        <v>188</v>
      </c>
      <c r="B49" s="33" t="str">
        <f>IFERROR(AVERAGE('Retention Bonus Collections'!B21:B25),"N/A")</f>
        <v>N/A</v>
      </c>
      <c r="C49" s="33">
        <f>IFERROR(AVERAGE('Retention Bonus Collections'!C21:C25),"N/A")</f>
        <v>0.13333333333333333</v>
      </c>
      <c r="D49" s="33" t="str">
        <f>IFERROR(AVERAGE('Retention Bonus Collections'!D21:D25),"N/A")</f>
        <v>N/A</v>
      </c>
      <c r="E49" s="33" t="str">
        <f>IFERROR(AVERAGE('Retention Bonus Collections'!E21:E25),"N/A")</f>
        <v>N/A</v>
      </c>
      <c r="F49" s="33" t="str">
        <f>IFERROR(AVERAGE('Retention Bonus Collections'!F21:F25),"N/A")</f>
        <v>N/A</v>
      </c>
      <c r="G49" s="33">
        <f>IFERROR(AVERAGE('Retention Bonus Collections'!G21:G25),"N/A")</f>
        <v>6.8999999999999992E-2</v>
      </c>
      <c r="H49" s="33" t="str">
        <f>IFERROR(AVERAGE('Retention Bonus Collections'!H21:H25),"N/A")</f>
        <v>N/A</v>
      </c>
      <c r="I49" s="33" t="str">
        <f>IFERROR(AVERAGE('Retention Bonus Collections'!I21:I25),"N/A")</f>
        <v>N/A</v>
      </c>
      <c r="J49" s="33">
        <f>IFERROR(AVERAGE('Retention Bonus Collections'!J21:J25),"N/A")</f>
        <v>0.24</v>
      </c>
      <c r="K49" s="33">
        <f>IFERROR(AVERAGE('Retention Bonus Collections'!K21:K25),"N/A")</f>
        <v>0.24</v>
      </c>
      <c r="L49" s="33" t="str">
        <f>IFERROR(AVERAGE('Retention Bonus Collections'!L21:L25),"N/A")</f>
        <v>N/A</v>
      </c>
      <c r="M49" s="33" t="str">
        <f>IFERROR(AVERAGE('Retention Bonus Collections'!M21:M25),"N/A")</f>
        <v>N/A</v>
      </c>
      <c r="N49" s="33" t="str">
        <f>IFERROR(AVERAGE('Retention Bonus Collections'!N21:N25),"N/A")</f>
        <v>N/A</v>
      </c>
      <c r="O49" s="33" t="str">
        <f>IFERROR(AVERAGE('Retention Bonus Collections'!O21:O25),"N/A")</f>
        <v>N/A</v>
      </c>
      <c r="P49" s="33">
        <f>IFERROR(AVERAGE('Retention Bonus Collections'!P21:P25),"N/A")</f>
        <v>0.18</v>
      </c>
      <c r="Q49" s="33" t="str">
        <f>IFERROR(AVERAGE('Retention Bonus Collections'!Q21:Q25),"N/A")</f>
        <v>N/A</v>
      </c>
      <c r="R49" s="33" t="str">
        <f>IFERROR(AVERAGE('Retention Bonus Collections'!R21:R25),"N/A")</f>
        <v>N/A</v>
      </c>
      <c r="S49" s="33" t="str">
        <f>IFERROR(AVERAGE('Retention Bonus Collections'!S21:S25),"N/A")</f>
        <v>N/A</v>
      </c>
      <c r="T49" s="33" t="str">
        <f>IFERROR(AVERAGE('Retention Bonus Collections'!T21:T25),"N/A")</f>
        <v>N/A</v>
      </c>
      <c r="U49" s="33" t="str">
        <f>IFERROR(AVERAGE('Retention Bonus Collections'!U21:U25),"N/A")</f>
        <v>N/A</v>
      </c>
      <c r="V49" s="33" t="str">
        <f>IFERROR(AVERAGE('Retention Bonus Collections'!V21:V25),"N/A")</f>
        <v>N/A</v>
      </c>
      <c r="W49" s="33" t="str">
        <f>IFERROR(AVERAGE('Retention Bonus Collections'!W21:W25),"N/A")</f>
        <v>N/A</v>
      </c>
      <c r="X49" s="33" t="str">
        <f>IFERROR(AVERAGE('Retention Bonus Collections'!X21:X25),"N/A")</f>
        <v>N/A</v>
      </c>
      <c r="Y49" s="33" t="str">
        <f>IFERROR(AVERAGE('Retention Bonus Collections'!Y21:Y25),"N/A")</f>
        <v>N/A</v>
      </c>
      <c r="Z49" s="33" t="str">
        <f>IFERROR(AVERAGE('Retention Bonus Collections'!Z21:Z25),"N/A")</f>
        <v>N/A</v>
      </c>
      <c r="AA49" s="33" t="str">
        <f>IFERROR(AVERAGE('Retention Bonus Collections'!AA21:AA25),"N/A")</f>
        <v>N/A</v>
      </c>
      <c r="AB49" s="33" t="str">
        <f>IFERROR(AVERAGE('Retention Bonus Collections'!AB21:AB25),"N/A")</f>
        <v>N/A</v>
      </c>
      <c r="AC49" s="33">
        <f>IFERROR(AVERAGE('Retention Bonus Collections'!AC21:AC25),"N/A")</f>
        <v>0.18809999999999999</v>
      </c>
      <c r="AD49" s="33" t="str">
        <f>IFERROR(AVERAGE('Retention Bonus Collections'!AD21:AD25),"N/A")</f>
        <v>N/A</v>
      </c>
      <c r="AE49" s="33" t="str">
        <f>IFERROR(AVERAGE('Retention Bonus Collections'!AE21:AE25),"N/A")</f>
        <v>N/A</v>
      </c>
      <c r="AF49" s="33" t="str">
        <f>IFERROR(AVERAGE('Retention Bonus Collections'!AF21:AF25),"N/A")</f>
        <v>N/A</v>
      </c>
    </row>
    <row r="50" spans="1:32" ht="15.75" customHeight="1">
      <c r="A50" s="37" t="s">
        <v>237</v>
      </c>
      <c r="B50" s="39">
        <f t="shared" ref="B50:AF50" si="27">IFERROR(B48*B49,0)</f>
        <v>0</v>
      </c>
      <c r="C50" s="38">
        <f t="shared" si="27"/>
        <v>0.13333333333333333</v>
      </c>
      <c r="D50" s="39">
        <f t="shared" si="27"/>
        <v>0</v>
      </c>
      <c r="E50" s="39">
        <f t="shared" si="27"/>
        <v>0</v>
      </c>
      <c r="F50" s="39">
        <f t="shared" si="27"/>
        <v>0</v>
      </c>
      <c r="G50" s="38">
        <f t="shared" si="27"/>
        <v>0.82799999999999985</v>
      </c>
      <c r="H50" s="39">
        <f t="shared" si="27"/>
        <v>0</v>
      </c>
      <c r="I50" s="39">
        <f t="shared" si="27"/>
        <v>0</v>
      </c>
      <c r="J50" s="39">
        <f t="shared" si="27"/>
        <v>0.48</v>
      </c>
      <c r="K50" s="39">
        <f t="shared" si="27"/>
        <v>0.48</v>
      </c>
      <c r="L50" s="39">
        <f t="shared" si="27"/>
        <v>0</v>
      </c>
      <c r="M50" s="39">
        <f t="shared" si="27"/>
        <v>0</v>
      </c>
      <c r="N50" s="39">
        <f t="shared" si="27"/>
        <v>0</v>
      </c>
      <c r="O50" s="39">
        <f t="shared" si="27"/>
        <v>0</v>
      </c>
      <c r="P50" s="39">
        <f t="shared" si="27"/>
        <v>0.36</v>
      </c>
      <c r="Q50" s="39">
        <f t="shared" si="27"/>
        <v>0</v>
      </c>
      <c r="R50" s="39">
        <f t="shared" si="27"/>
        <v>0</v>
      </c>
      <c r="S50" s="39">
        <f t="shared" si="27"/>
        <v>0</v>
      </c>
      <c r="T50" s="39">
        <f t="shared" si="27"/>
        <v>0</v>
      </c>
      <c r="U50" s="39">
        <f t="shared" si="27"/>
        <v>0</v>
      </c>
      <c r="V50" s="39">
        <f t="shared" si="27"/>
        <v>0</v>
      </c>
      <c r="W50" s="39">
        <f t="shared" si="27"/>
        <v>0</v>
      </c>
      <c r="X50" s="39">
        <f t="shared" si="27"/>
        <v>0</v>
      </c>
      <c r="Y50" s="40">
        <f t="shared" si="27"/>
        <v>0</v>
      </c>
      <c r="Z50" s="40">
        <f t="shared" si="27"/>
        <v>0</v>
      </c>
      <c r="AA50" s="40">
        <f t="shared" si="27"/>
        <v>0</v>
      </c>
      <c r="AB50" s="40">
        <f t="shared" si="27"/>
        <v>0</v>
      </c>
      <c r="AC50" s="40">
        <f t="shared" si="27"/>
        <v>0.37619999999999998</v>
      </c>
      <c r="AD50" s="40">
        <f t="shared" si="27"/>
        <v>0</v>
      </c>
      <c r="AE50" s="40">
        <f t="shared" si="27"/>
        <v>0</v>
      </c>
      <c r="AF50" s="40">
        <f t="shared" si="27"/>
        <v>0</v>
      </c>
    </row>
    <row r="51" spans="1:32" ht="15.75" customHeight="1">
      <c r="A51" s="13"/>
      <c r="B51" s="55"/>
      <c r="C51" s="55"/>
      <c r="D51" s="55"/>
      <c r="E51" s="56"/>
      <c r="F51" s="55"/>
      <c r="G51" s="55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6"/>
      <c r="Z51" s="56"/>
      <c r="AA51" s="56"/>
      <c r="AB51" s="56"/>
      <c r="AC51" s="56"/>
      <c r="AD51" s="56"/>
      <c r="AE51" s="56"/>
      <c r="AF51" s="56"/>
    </row>
    <row r="52" spans="1:32" ht="15.75" customHeight="1">
      <c r="A52" s="64" t="s">
        <v>256</v>
      </c>
      <c r="B52" s="50" t="s">
        <v>111</v>
      </c>
      <c r="C52" s="68">
        <f>(24*60)/20</f>
        <v>72</v>
      </c>
      <c r="D52" s="50" t="s">
        <v>111</v>
      </c>
      <c r="E52" s="50" t="s">
        <v>111</v>
      </c>
      <c r="F52" s="50" t="s">
        <v>111</v>
      </c>
      <c r="G52" s="50" t="s">
        <v>111</v>
      </c>
      <c r="H52" s="50" t="s">
        <v>111</v>
      </c>
      <c r="I52" s="50" t="s">
        <v>111</v>
      </c>
      <c r="J52" s="50" t="s">
        <v>111</v>
      </c>
      <c r="K52" s="50" t="s">
        <v>111</v>
      </c>
      <c r="L52" s="50" t="s">
        <v>111</v>
      </c>
      <c r="M52" s="50" t="s">
        <v>111</v>
      </c>
      <c r="N52" s="50" t="s">
        <v>111</v>
      </c>
      <c r="O52" s="50" t="s">
        <v>111</v>
      </c>
      <c r="P52" s="50" t="s">
        <v>111</v>
      </c>
      <c r="Q52" s="50" t="s">
        <v>111</v>
      </c>
      <c r="R52" s="50" t="s">
        <v>111</v>
      </c>
      <c r="S52" s="50" t="s">
        <v>111</v>
      </c>
      <c r="T52" s="50" t="s">
        <v>111</v>
      </c>
      <c r="U52" s="50" t="s">
        <v>111</v>
      </c>
      <c r="V52" s="50" t="s">
        <v>111</v>
      </c>
      <c r="W52" s="50" t="s">
        <v>111</v>
      </c>
      <c r="X52" s="50" t="s">
        <v>111</v>
      </c>
      <c r="Y52" s="50" t="s">
        <v>111</v>
      </c>
      <c r="Z52" s="50" t="s">
        <v>111</v>
      </c>
      <c r="AA52" s="50" t="s">
        <v>111</v>
      </c>
      <c r="AB52" s="50" t="s">
        <v>111</v>
      </c>
      <c r="AC52" s="50" t="s">
        <v>111</v>
      </c>
      <c r="AD52" s="50" t="s">
        <v>111</v>
      </c>
      <c r="AE52" s="50" t="s">
        <v>111</v>
      </c>
      <c r="AF52" s="50" t="s">
        <v>111</v>
      </c>
    </row>
    <row r="53" spans="1:32" ht="15.75" customHeight="1">
      <c r="A53" s="64" t="s">
        <v>185</v>
      </c>
      <c r="B53" s="68" t="str">
        <f t="shared" ref="B53:AF53" si="28">IFERROR(IF(B52&lt;(24/$C$6),1,B52/24*$C$6),"N/A")</f>
        <v>N/A</v>
      </c>
      <c r="C53" s="68">
        <f t="shared" si="28"/>
        <v>3</v>
      </c>
      <c r="D53" s="68" t="str">
        <f t="shared" si="28"/>
        <v>N/A</v>
      </c>
      <c r="E53" s="68" t="str">
        <f t="shared" si="28"/>
        <v>N/A</v>
      </c>
      <c r="F53" s="68" t="str">
        <f t="shared" si="28"/>
        <v>N/A</v>
      </c>
      <c r="G53" s="68" t="str">
        <f t="shared" si="28"/>
        <v>N/A</v>
      </c>
      <c r="H53" s="68" t="str">
        <f t="shared" si="28"/>
        <v>N/A</v>
      </c>
      <c r="I53" s="68" t="str">
        <f t="shared" si="28"/>
        <v>N/A</v>
      </c>
      <c r="J53" s="68" t="str">
        <f t="shared" si="28"/>
        <v>N/A</v>
      </c>
      <c r="K53" s="68" t="str">
        <f t="shared" si="28"/>
        <v>N/A</v>
      </c>
      <c r="L53" s="68" t="str">
        <f t="shared" si="28"/>
        <v>N/A</v>
      </c>
      <c r="M53" s="68" t="str">
        <f t="shared" si="28"/>
        <v>N/A</v>
      </c>
      <c r="N53" s="68" t="str">
        <f t="shared" si="28"/>
        <v>N/A</v>
      </c>
      <c r="O53" s="68" t="str">
        <f t="shared" si="28"/>
        <v>N/A</v>
      </c>
      <c r="P53" s="68" t="str">
        <f t="shared" si="28"/>
        <v>N/A</v>
      </c>
      <c r="Q53" s="68" t="str">
        <f t="shared" si="28"/>
        <v>N/A</v>
      </c>
      <c r="R53" s="68" t="str">
        <f t="shared" si="28"/>
        <v>N/A</v>
      </c>
      <c r="S53" s="68" t="str">
        <f t="shared" si="28"/>
        <v>N/A</v>
      </c>
      <c r="T53" s="68" t="str">
        <f t="shared" si="28"/>
        <v>N/A</v>
      </c>
      <c r="U53" s="68" t="str">
        <f t="shared" si="28"/>
        <v>N/A</v>
      </c>
      <c r="V53" s="68" t="str">
        <f t="shared" si="28"/>
        <v>N/A</v>
      </c>
      <c r="W53" s="68" t="str">
        <f t="shared" si="28"/>
        <v>N/A</v>
      </c>
      <c r="X53" s="68" t="str">
        <f t="shared" si="28"/>
        <v>N/A</v>
      </c>
      <c r="Y53" s="68" t="str">
        <f t="shared" si="28"/>
        <v>N/A</v>
      </c>
      <c r="Z53" s="68" t="str">
        <f t="shared" si="28"/>
        <v>N/A</v>
      </c>
      <c r="AA53" s="68" t="str">
        <f t="shared" si="28"/>
        <v>N/A</v>
      </c>
      <c r="AB53" s="68" t="str">
        <f t="shared" si="28"/>
        <v>N/A</v>
      </c>
      <c r="AC53" s="68" t="str">
        <f t="shared" si="28"/>
        <v>N/A</v>
      </c>
      <c r="AD53" s="68" t="str">
        <f t="shared" si="28"/>
        <v>N/A</v>
      </c>
      <c r="AE53" s="68" t="str">
        <f t="shared" si="28"/>
        <v>N/A</v>
      </c>
      <c r="AF53" s="68" t="str">
        <f t="shared" si="28"/>
        <v>N/A</v>
      </c>
    </row>
    <row r="54" spans="1:32" ht="15.75" customHeight="1">
      <c r="A54" s="32" t="s">
        <v>188</v>
      </c>
      <c r="B54" s="71" t="str">
        <f>IFERROR(AVERAGE('Retention Bonus Collections'!B26:B30),"N/A")</f>
        <v>N/A</v>
      </c>
      <c r="C54" s="71">
        <f>IFERROR(AVERAGE('Retention Bonus Collections'!C26:C30),"N/A")</f>
        <v>0.13333333333333333</v>
      </c>
      <c r="D54" s="71" t="str">
        <f>IFERROR(AVERAGE('Retention Bonus Collections'!D26:D30),"N/A")</f>
        <v>N/A</v>
      </c>
      <c r="E54" s="71" t="str">
        <f>IFERROR(AVERAGE('Retention Bonus Collections'!E26:E30),"N/A")</f>
        <v>N/A</v>
      </c>
      <c r="F54" s="71" t="str">
        <f>IFERROR(AVERAGE('Retention Bonus Collections'!F26:F30),"N/A")</f>
        <v>N/A</v>
      </c>
      <c r="G54" s="71" t="str">
        <f>IFERROR(AVERAGE('Retention Bonus Collections'!G26:G30),"N/A")</f>
        <v>N/A</v>
      </c>
      <c r="H54" s="71" t="str">
        <f>IFERROR(AVERAGE('Retention Bonus Collections'!H26:H30),"N/A")</f>
        <v>N/A</v>
      </c>
      <c r="I54" s="71" t="str">
        <f>IFERROR(AVERAGE('Retention Bonus Collections'!I26:I30),"N/A")</f>
        <v>N/A</v>
      </c>
      <c r="J54" s="71" t="str">
        <f>IFERROR(AVERAGE('Retention Bonus Collections'!J26:J30),"N/A")</f>
        <v>N/A</v>
      </c>
      <c r="K54" s="71" t="str">
        <f>IFERROR(AVERAGE('Retention Bonus Collections'!K26:K30),"N/A")</f>
        <v>N/A</v>
      </c>
      <c r="L54" s="71" t="str">
        <f>IFERROR(AVERAGE('Retention Bonus Collections'!L26:L30),"N/A")</f>
        <v>N/A</v>
      </c>
      <c r="M54" s="71" t="str">
        <f>IFERROR(AVERAGE('Retention Bonus Collections'!M26:M30),"N/A")</f>
        <v>N/A</v>
      </c>
      <c r="N54" s="71" t="str">
        <f>IFERROR(AVERAGE('Retention Bonus Collections'!N26:N30),"N/A")</f>
        <v>N/A</v>
      </c>
      <c r="O54" s="71" t="str">
        <f>IFERROR(AVERAGE('Retention Bonus Collections'!O26:O30),"N/A")</f>
        <v>N/A</v>
      </c>
      <c r="P54" s="71" t="str">
        <f>IFERROR(AVERAGE('Retention Bonus Collections'!P26:P30),"N/A")</f>
        <v>N/A</v>
      </c>
      <c r="Q54" s="71" t="str">
        <f>IFERROR(AVERAGE('Retention Bonus Collections'!Q26:Q30),"N/A")</f>
        <v>N/A</v>
      </c>
      <c r="R54" s="71" t="str">
        <f>IFERROR(AVERAGE('Retention Bonus Collections'!R26:R30),"N/A")</f>
        <v>N/A</v>
      </c>
      <c r="S54" s="71" t="str">
        <f>IFERROR(AVERAGE('Retention Bonus Collections'!S26:S30),"N/A")</f>
        <v>N/A</v>
      </c>
      <c r="T54" s="71" t="str">
        <f>IFERROR(AVERAGE('Retention Bonus Collections'!T26:T30),"N/A")</f>
        <v>N/A</v>
      </c>
      <c r="U54" s="71" t="str">
        <f>IFERROR(AVERAGE('Retention Bonus Collections'!U26:U30),"N/A")</f>
        <v>N/A</v>
      </c>
      <c r="V54" s="71" t="str">
        <f>IFERROR(AVERAGE('Retention Bonus Collections'!V26:V30),"N/A")</f>
        <v>N/A</v>
      </c>
      <c r="W54" s="71" t="str">
        <f>IFERROR(AVERAGE('Retention Bonus Collections'!W26:W30),"N/A")</f>
        <v>N/A</v>
      </c>
      <c r="X54" s="71" t="str">
        <f>IFERROR(AVERAGE('Retention Bonus Collections'!X26:X30),"N/A")</f>
        <v>N/A</v>
      </c>
      <c r="Y54" s="71" t="str">
        <f>IFERROR(AVERAGE('Retention Bonus Collections'!Y26:Y30),"N/A")</f>
        <v>N/A</v>
      </c>
      <c r="Z54" s="71" t="str">
        <f>IFERROR(AVERAGE('Retention Bonus Collections'!Z26:Z30),"N/A")</f>
        <v>N/A</v>
      </c>
      <c r="AA54" s="71" t="str">
        <f>IFERROR(AVERAGE('Retention Bonus Collections'!AA26:AA30),"N/A")</f>
        <v>N/A</v>
      </c>
      <c r="AB54" s="71" t="str">
        <f>IFERROR(AVERAGE('Retention Bonus Collections'!AB26:AB30),"N/A")</f>
        <v>N/A</v>
      </c>
      <c r="AC54" s="71" t="str">
        <f>IFERROR(AVERAGE('Retention Bonus Collections'!AC26:AC30),"N/A")</f>
        <v>N/A</v>
      </c>
      <c r="AD54" s="71" t="str">
        <f>IFERROR(AVERAGE('Retention Bonus Collections'!AD26:AD30),"N/A")</f>
        <v>N/A</v>
      </c>
      <c r="AE54" s="71" t="str">
        <f>IFERROR(AVERAGE('Retention Bonus Collections'!AE26:AE30),"N/A")</f>
        <v>N/A</v>
      </c>
      <c r="AF54" s="71" t="str">
        <f>IFERROR(AVERAGE('Retention Bonus Collections'!AF26:AF30),"N/A")</f>
        <v>N/A</v>
      </c>
    </row>
    <row r="55" spans="1:32" ht="15.75" customHeight="1">
      <c r="A55" s="37" t="s">
        <v>273</v>
      </c>
      <c r="B55" s="39">
        <f t="shared" ref="B55:AF55" si="29">IFERROR(B53*B54,0)</f>
        <v>0</v>
      </c>
      <c r="C55" s="39">
        <f t="shared" si="29"/>
        <v>0.4</v>
      </c>
      <c r="D55" s="39">
        <f t="shared" si="29"/>
        <v>0</v>
      </c>
      <c r="E55" s="39">
        <f t="shared" si="29"/>
        <v>0</v>
      </c>
      <c r="F55" s="39">
        <f t="shared" si="29"/>
        <v>0</v>
      </c>
      <c r="G55" s="39">
        <f t="shared" si="29"/>
        <v>0</v>
      </c>
      <c r="H55" s="39">
        <f t="shared" si="29"/>
        <v>0</v>
      </c>
      <c r="I55" s="39">
        <f t="shared" si="29"/>
        <v>0</v>
      </c>
      <c r="J55" s="39">
        <f t="shared" si="29"/>
        <v>0</v>
      </c>
      <c r="K55" s="39">
        <f t="shared" si="29"/>
        <v>0</v>
      </c>
      <c r="L55" s="39">
        <f t="shared" si="29"/>
        <v>0</v>
      </c>
      <c r="M55" s="39">
        <f t="shared" si="29"/>
        <v>0</v>
      </c>
      <c r="N55" s="39">
        <f t="shared" si="29"/>
        <v>0</v>
      </c>
      <c r="O55" s="39">
        <f t="shared" si="29"/>
        <v>0</v>
      </c>
      <c r="P55" s="39">
        <f t="shared" si="29"/>
        <v>0</v>
      </c>
      <c r="Q55" s="39">
        <f t="shared" si="29"/>
        <v>0</v>
      </c>
      <c r="R55" s="39">
        <f t="shared" si="29"/>
        <v>0</v>
      </c>
      <c r="S55" s="39">
        <f t="shared" si="29"/>
        <v>0</v>
      </c>
      <c r="T55" s="39">
        <f t="shared" si="29"/>
        <v>0</v>
      </c>
      <c r="U55" s="39">
        <f t="shared" si="29"/>
        <v>0</v>
      </c>
      <c r="V55" s="39">
        <f t="shared" si="29"/>
        <v>0</v>
      </c>
      <c r="W55" s="39">
        <f t="shared" si="29"/>
        <v>0</v>
      </c>
      <c r="X55" s="39">
        <f t="shared" si="29"/>
        <v>0</v>
      </c>
      <c r="Y55" s="39">
        <f t="shared" si="29"/>
        <v>0</v>
      </c>
      <c r="Z55" s="39">
        <f t="shared" si="29"/>
        <v>0</v>
      </c>
      <c r="AA55" s="39">
        <f t="shared" si="29"/>
        <v>0</v>
      </c>
      <c r="AB55" s="39">
        <f t="shared" si="29"/>
        <v>0</v>
      </c>
      <c r="AC55" s="39">
        <f t="shared" si="29"/>
        <v>0</v>
      </c>
      <c r="AD55" s="39">
        <f t="shared" si="29"/>
        <v>0</v>
      </c>
      <c r="AE55" s="39">
        <f t="shared" si="29"/>
        <v>0</v>
      </c>
      <c r="AF55" s="39">
        <f t="shared" si="29"/>
        <v>0</v>
      </c>
    </row>
    <row r="56" spans="1:32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ht="15.75" customHeight="1">
      <c r="A57" s="53" t="s">
        <v>285</v>
      </c>
      <c r="B57" s="54">
        <f t="shared" ref="B57:AF57" si="30">B40+B45+B50+B55</f>
        <v>0.54</v>
      </c>
      <c r="C57" s="54">
        <f t="shared" si="30"/>
        <v>1.234</v>
      </c>
      <c r="D57" s="54">
        <f t="shared" si="30"/>
        <v>0.32000000000000006</v>
      </c>
      <c r="E57" s="54">
        <f t="shared" si="30"/>
        <v>0.60799999999999998</v>
      </c>
      <c r="F57" s="54">
        <f t="shared" si="30"/>
        <v>1.1389830508474577</v>
      </c>
      <c r="G57" s="54">
        <f t="shared" si="30"/>
        <v>1.9059999999999999</v>
      </c>
      <c r="H57" s="54">
        <f t="shared" si="30"/>
        <v>0.48000000000000009</v>
      </c>
      <c r="I57" s="54">
        <f t="shared" si="30"/>
        <v>1.4933333333333332</v>
      </c>
      <c r="J57" s="54">
        <f t="shared" si="30"/>
        <v>2.7733333333333334</v>
      </c>
      <c r="K57" s="54">
        <f t="shared" si="30"/>
        <v>3.3688888888888884</v>
      </c>
      <c r="L57" s="54">
        <f t="shared" si="30"/>
        <v>0.94666666666666666</v>
      </c>
      <c r="M57" s="54">
        <f t="shared" si="30"/>
        <v>0.70666666666666667</v>
      </c>
      <c r="N57" s="54">
        <f t="shared" si="30"/>
        <v>1.3266666666666667</v>
      </c>
      <c r="O57" s="54">
        <f t="shared" si="30"/>
        <v>0.96000000000000019</v>
      </c>
      <c r="P57" s="54">
        <f t="shared" si="30"/>
        <v>0.82000000000000006</v>
      </c>
      <c r="Q57" s="54">
        <f t="shared" si="30"/>
        <v>2.0733333333333333</v>
      </c>
      <c r="R57" s="54">
        <f t="shared" si="30"/>
        <v>2.64</v>
      </c>
      <c r="S57" s="54">
        <f t="shared" si="30"/>
        <v>2</v>
      </c>
      <c r="T57" s="54">
        <f t="shared" si="30"/>
        <v>1.1500000000000001</v>
      </c>
      <c r="U57" s="54">
        <f t="shared" si="30"/>
        <v>2.4671829573934838</v>
      </c>
      <c r="V57" s="54">
        <f t="shared" si="30"/>
        <v>1.2799999999999998</v>
      </c>
      <c r="W57" s="54">
        <f t="shared" si="30"/>
        <v>0.55666666666666664</v>
      </c>
      <c r="X57" s="54">
        <f t="shared" si="30"/>
        <v>8.2799999999999994</v>
      </c>
      <c r="Y57" s="54">
        <f t="shared" si="30"/>
        <v>0.36</v>
      </c>
      <c r="Z57" s="54">
        <f t="shared" si="30"/>
        <v>0.96</v>
      </c>
      <c r="AA57" s="54">
        <f t="shared" si="30"/>
        <v>1.4666666666666668</v>
      </c>
      <c r="AB57" s="54">
        <f t="shared" si="30"/>
        <v>0.62039999999999995</v>
      </c>
      <c r="AC57" s="54">
        <f t="shared" si="30"/>
        <v>1.6829999999999998</v>
      </c>
      <c r="AD57" s="54">
        <f t="shared" si="30"/>
        <v>1.3479916666666667</v>
      </c>
      <c r="AE57" s="54">
        <f t="shared" si="30"/>
        <v>0.71111111111111103</v>
      </c>
      <c r="AF57" s="54">
        <f t="shared" si="30"/>
        <v>0</v>
      </c>
    </row>
    <row r="58" spans="1:32" ht="15.75" customHeight="1">
      <c r="A58" s="13"/>
      <c r="B58" s="55"/>
      <c r="C58" s="55"/>
      <c r="D58" s="55"/>
      <c r="E58" s="56"/>
      <c r="F58" s="55"/>
      <c r="G58" s="55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6"/>
      <c r="Z58" s="56"/>
      <c r="AA58" s="56"/>
      <c r="AB58" s="56"/>
      <c r="AC58" s="56"/>
      <c r="AD58" s="56"/>
      <c r="AE58" s="56"/>
      <c r="AF58" s="56"/>
    </row>
    <row r="59" spans="1:32" ht="15.75" customHeight="1">
      <c r="A59" s="58" t="s">
        <v>286</v>
      </c>
      <c r="B59" s="72"/>
      <c r="C59" s="72"/>
      <c r="D59" s="72"/>
      <c r="E59" s="61"/>
      <c r="F59" s="72"/>
      <c r="G59" s="72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61"/>
      <c r="AA59" s="61"/>
      <c r="AB59" s="61"/>
      <c r="AC59" s="61"/>
      <c r="AD59" s="61"/>
      <c r="AE59" s="61"/>
      <c r="AF59" s="61"/>
    </row>
    <row r="60" spans="1:32" ht="15.75" customHeight="1">
      <c r="A60" s="18" t="s">
        <v>13</v>
      </c>
      <c r="B60" s="19" t="str">
        <f t="shared" ref="B60:F60" si="31">B36</f>
        <v>Solitaire Grand Harvest</v>
      </c>
      <c r="C60" s="19" t="str">
        <f t="shared" si="31"/>
        <v>Solitaire TriPeaks</v>
      </c>
      <c r="D60" s="19" t="str">
        <f t="shared" si="31"/>
        <v>Destination Solitaire</v>
      </c>
      <c r="E60" s="73" t="str">
        <f t="shared" si="31"/>
        <v>​​Fairway Solitaire</v>
      </c>
      <c r="F60" s="19" t="str">
        <f t="shared" si="31"/>
        <v>​​Fairway Solitaire Blast</v>
      </c>
      <c r="G60" s="19" t="s">
        <v>19</v>
      </c>
      <c r="H60" s="20" t="s">
        <v>20</v>
      </c>
      <c r="I60" s="20" t="s">
        <v>21</v>
      </c>
      <c r="J60" s="20" t="s">
        <v>22</v>
      </c>
      <c r="K60" s="20" t="s">
        <v>23</v>
      </c>
      <c r="L60" s="20" t="s">
        <v>24</v>
      </c>
      <c r="M60" s="20" t="s">
        <v>25</v>
      </c>
      <c r="N60" s="20" t="s">
        <v>26</v>
      </c>
      <c r="O60" s="20" t="s">
        <v>27</v>
      </c>
      <c r="P60" s="20" t="s">
        <v>28</v>
      </c>
      <c r="Q60" s="20" t="s">
        <v>29</v>
      </c>
      <c r="R60" s="20" t="s">
        <v>30</v>
      </c>
      <c r="S60" s="20" t="s">
        <v>31</v>
      </c>
      <c r="T60" s="20" t="s">
        <v>32</v>
      </c>
      <c r="U60" s="20" t="s">
        <v>33</v>
      </c>
      <c r="V60" s="20" t="s">
        <v>34</v>
      </c>
      <c r="W60" s="20" t="s">
        <v>35</v>
      </c>
      <c r="X60" s="20" t="str">
        <f t="shared" ref="X60:AF60" si="32">X36</f>
        <v>Dragon Ball Z</v>
      </c>
      <c r="Y60" s="73" t="str">
        <f t="shared" si="32"/>
        <v>Home Design Makeover</v>
      </c>
      <c r="Z60" s="73" t="str">
        <f t="shared" si="32"/>
        <v>Diamond Diaries Saga</v>
      </c>
      <c r="AA60" s="73" t="str">
        <f t="shared" si="32"/>
        <v>Toon Blast</v>
      </c>
      <c r="AB60" s="73" t="str">
        <f t="shared" si="32"/>
        <v>Lost Island Blast Adventure</v>
      </c>
      <c r="AC60" s="73" t="str">
        <f t="shared" si="32"/>
        <v>My Home Design Dreams</v>
      </c>
      <c r="AD60" s="73" t="str">
        <f t="shared" si="32"/>
        <v>Candy Crush Friends Saga</v>
      </c>
      <c r="AE60" s="73" t="str">
        <f t="shared" si="32"/>
        <v>Wonka's World of Candy</v>
      </c>
      <c r="AF60" s="73" t="str">
        <f t="shared" si="32"/>
        <v>App Name</v>
      </c>
    </row>
    <row r="61" spans="1:32" ht="15.75" customHeight="1">
      <c r="A61" s="74" t="s">
        <v>287</v>
      </c>
      <c r="B61" s="43" t="s">
        <v>111</v>
      </c>
      <c r="C61" s="43">
        <v>1000</v>
      </c>
      <c r="D61" s="43">
        <v>2200</v>
      </c>
      <c r="E61" s="43">
        <v>500</v>
      </c>
      <c r="F61" s="43" t="s">
        <v>111</v>
      </c>
      <c r="G61" s="65">
        <v>10</v>
      </c>
      <c r="H61" s="50" t="s">
        <v>111</v>
      </c>
      <c r="I61" s="50" t="s">
        <v>111</v>
      </c>
      <c r="J61" s="50" t="s">
        <v>111</v>
      </c>
      <c r="K61" s="50" t="s">
        <v>111</v>
      </c>
      <c r="L61" s="50">
        <v>25</v>
      </c>
      <c r="M61" s="50">
        <v>1</v>
      </c>
      <c r="N61" s="50" t="s">
        <v>111</v>
      </c>
      <c r="O61" s="50" t="s">
        <v>111</v>
      </c>
      <c r="P61" s="50" t="s">
        <v>111</v>
      </c>
      <c r="Q61" s="50">
        <v>57</v>
      </c>
      <c r="R61" s="50">
        <v>1</v>
      </c>
      <c r="S61" s="50">
        <v>1</v>
      </c>
      <c r="T61" s="50" t="s">
        <v>111</v>
      </c>
      <c r="U61" s="50">
        <v>1</v>
      </c>
      <c r="V61" s="50">
        <v>69</v>
      </c>
      <c r="W61" s="50" t="s">
        <v>111</v>
      </c>
      <c r="X61" s="50" t="s">
        <v>111</v>
      </c>
      <c r="Y61" s="50" t="s">
        <v>111</v>
      </c>
      <c r="Z61" s="50" t="s">
        <v>111</v>
      </c>
      <c r="AA61" s="50" t="s">
        <v>111</v>
      </c>
      <c r="AB61" s="50" t="s">
        <v>288</v>
      </c>
      <c r="AC61" s="50" t="s">
        <v>111</v>
      </c>
      <c r="AD61" s="50" t="s">
        <v>111</v>
      </c>
      <c r="AE61" s="50" t="s">
        <v>111</v>
      </c>
      <c r="AF61" s="50" t="s">
        <v>111</v>
      </c>
    </row>
    <row r="62" spans="1:32" ht="15.75" customHeight="1">
      <c r="A62" s="13" t="s">
        <v>290</v>
      </c>
      <c r="B62" s="41" t="str">
        <f>IFERROR(B61*'Currency Conversions'!B9,"N/A")</f>
        <v>N/A</v>
      </c>
      <c r="C62" s="41">
        <f>IFERROR(C61*'Currency Conversions'!$C$9,"N/A")</f>
        <v>0.13333333333333333</v>
      </c>
      <c r="D62" s="41">
        <f>IFERROR(D61*'Currency Conversions'!D9,"N/A")</f>
        <v>0.22</v>
      </c>
      <c r="E62" s="41">
        <f>IFERROR(E61*'Currency Conversions'!E9,"N/A")</f>
        <v>0.2</v>
      </c>
      <c r="F62" s="41" t="str">
        <f>IFERROR(F61*'Currency Conversions'!F9,"N/A")</f>
        <v>N/A</v>
      </c>
      <c r="G62" s="41">
        <f>IFERROR(G61*'Currency Conversions'!G9,"N/A")</f>
        <v>0.05</v>
      </c>
      <c r="H62" s="41" t="str">
        <f>IFERROR(H61*'Currency Conversions'!H9,"N/A")</f>
        <v>N/A</v>
      </c>
      <c r="I62" s="41" t="str">
        <f>IFERROR(I61*'Currency Conversions'!I9,"N/A")</f>
        <v>N/A</v>
      </c>
      <c r="J62" s="41" t="str">
        <f>IFERROR(J61*'Currency Conversions'!J9,"N/A")</f>
        <v>N/A</v>
      </c>
      <c r="K62" s="41" t="str">
        <f>IFERROR(K61*'Currency Conversions'!K9,"N/A")</f>
        <v>N/A</v>
      </c>
      <c r="L62" s="41">
        <f>IFERROR(L61*'Currency Conversions'!L9,"N/A")</f>
        <v>1</v>
      </c>
      <c r="M62" s="41">
        <f>IFERROR(M61*'Currency Conversions'!M9,"N/A")</f>
        <v>0.04</v>
      </c>
      <c r="N62" s="41" t="str">
        <f>IFERROR(N61*'Currency Conversions'!N9,"N/A")</f>
        <v>N/A</v>
      </c>
      <c r="O62" s="41" t="str">
        <f>IFERROR(O61*'Currency Conversions'!O9,"N/A")</f>
        <v>N/A</v>
      </c>
      <c r="P62" s="41" t="str">
        <f>IFERROR(P61*'Currency Conversions'!P9,"N/A")</f>
        <v>N/A</v>
      </c>
      <c r="Q62" s="41">
        <f>IFERROR(Q61*'Currency Conversions'!Q9,"N/A")</f>
        <v>5.7000000000000002E-2</v>
      </c>
      <c r="R62" s="41">
        <f>IFERROR(R61*'Currency Conversions'!R9,"N/A")</f>
        <v>0.04</v>
      </c>
      <c r="S62" s="41">
        <f>IFERROR(S61*'Currency Conversions'!S9,"N/A")</f>
        <v>0.04</v>
      </c>
      <c r="T62" s="41" t="str">
        <f>IFERROR(T61*'Currency Conversions'!T9,"N/A")</f>
        <v>N/A</v>
      </c>
      <c r="U62" s="41">
        <f>IFERROR(U61*'Currency Conversions'!U9,"N/A")</f>
        <v>0.1</v>
      </c>
      <c r="V62" s="41">
        <f>IFERROR(V61*'Currency Conversions'!V9,"N/A")</f>
        <v>6.9000000000000006E-2</v>
      </c>
      <c r="W62" s="41" t="str">
        <f>IFERROR(W61*'Currency Conversions'!W9,"N/A")</f>
        <v>N/A</v>
      </c>
      <c r="X62" s="41" t="str">
        <f>IFERROR(X61*'Currency Conversions'!X9,"N/A")</f>
        <v>N/A</v>
      </c>
      <c r="Y62" s="41" t="str">
        <f>IFERROR(Y61*'Currency Conversions'!Y9,"N/A")</f>
        <v>N/A</v>
      </c>
      <c r="Z62" s="41" t="str">
        <f>IFERROR(Z61*'Currency Conversions'!Z9,"N/A")</f>
        <v>N/A</v>
      </c>
      <c r="AA62" s="41" t="str">
        <f>IFERROR(AA61*'Currency Conversions'!AA9,"N/A")</f>
        <v>N/A</v>
      </c>
      <c r="AB62" s="41">
        <f>'Currency Conversions'!AB40</f>
        <v>0.19799999999999998</v>
      </c>
      <c r="AC62" s="41" t="str">
        <f>IFERROR(AC61*'Currency Conversions'!AC9,"N/A")</f>
        <v>N/A</v>
      </c>
      <c r="AD62" s="41" t="str">
        <f>IFERROR(AD61*'Currency Conversions'!AD9,"N/A")</f>
        <v>N/A</v>
      </c>
      <c r="AE62" s="41" t="str">
        <f>IFERROR(AE61*'Currency Conversions'!AF9,"N/A")</f>
        <v>N/A</v>
      </c>
      <c r="AF62" s="41" t="str">
        <f>IFERROR(AF61*'Currency Conversions'!AG9,"N/A")</f>
        <v>N/A</v>
      </c>
    </row>
    <row r="63" spans="1:32" ht="15.75" customHeight="1">
      <c r="A63" s="75" t="s">
        <v>301</v>
      </c>
      <c r="B63" s="34">
        <f t="shared" ref="B63:AF63" si="33">$C$7</f>
        <v>1</v>
      </c>
      <c r="C63" s="34">
        <f t="shared" si="33"/>
        <v>1</v>
      </c>
      <c r="D63" s="34">
        <f t="shared" si="33"/>
        <v>1</v>
      </c>
      <c r="E63" s="34">
        <f t="shared" si="33"/>
        <v>1</v>
      </c>
      <c r="F63" s="34">
        <f t="shared" si="33"/>
        <v>1</v>
      </c>
      <c r="G63" s="34">
        <f t="shared" si="33"/>
        <v>1</v>
      </c>
      <c r="H63" s="34">
        <f t="shared" si="33"/>
        <v>1</v>
      </c>
      <c r="I63" s="34">
        <f t="shared" si="33"/>
        <v>1</v>
      </c>
      <c r="J63" s="34">
        <f t="shared" si="33"/>
        <v>1</v>
      </c>
      <c r="K63" s="34">
        <f t="shared" si="33"/>
        <v>1</v>
      </c>
      <c r="L63" s="34">
        <f t="shared" si="33"/>
        <v>1</v>
      </c>
      <c r="M63" s="34">
        <f t="shared" si="33"/>
        <v>1</v>
      </c>
      <c r="N63" s="34">
        <f t="shared" si="33"/>
        <v>1</v>
      </c>
      <c r="O63" s="34">
        <f t="shared" si="33"/>
        <v>1</v>
      </c>
      <c r="P63" s="34">
        <f t="shared" si="33"/>
        <v>1</v>
      </c>
      <c r="Q63" s="34">
        <f t="shared" si="33"/>
        <v>1</v>
      </c>
      <c r="R63" s="34">
        <f t="shared" si="33"/>
        <v>1</v>
      </c>
      <c r="S63" s="34">
        <f t="shared" si="33"/>
        <v>1</v>
      </c>
      <c r="T63" s="34">
        <f t="shared" si="33"/>
        <v>1</v>
      </c>
      <c r="U63" s="34">
        <f t="shared" si="33"/>
        <v>1</v>
      </c>
      <c r="V63" s="34">
        <f t="shared" si="33"/>
        <v>1</v>
      </c>
      <c r="W63" s="34">
        <f t="shared" si="33"/>
        <v>1</v>
      </c>
      <c r="X63" s="34">
        <f t="shared" si="33"/>
        <v>1</v>
      </c>
      <c r="Y63" s="34">
        <f t="shared" si="33"/>
        <v>1</v>
      </c>
      <c r="Z63" s="34">
        <f t="shared" si="33"/>
        <v>1</v>
      </c>
      <c r="AA63" s="34">
        <f t="shared" si="33"/>
        <v>1</v>
      </c>
      <c r="AB63" s="34">
        <f t="shared" si="33"/>
        <v>1</v>
      </c>
      <c r="AC63" s="34">
        <f t="shared" si="33"/>
        <v>1</v>
      </c>
      <c r="AD63" s="34">
        <f t="shared" si="33"/>
        <v>1</v>
      </c>
      <c r="AE63" s="34">
        <f t="shared" si="33"/>
        <v>1</v>
      </c>
      <c r="AF63" s="34">
        <f t="shared" si="33"/>
        <v>1</v>
      </c>
    </row>
    <row r="64" spans="1:32" ht="15.75" customHeight="1">
      <c r="A64" s="37" t="s">
        <v>306</v>
      </c>
      <c r="B64" s="38" t="str">
        <f t="shared" ref="B64:AF64" si="34">IF(B61="N/A","N/A",PRODUCT(B62:B63))</f>
        <v>N/A</v>
      </c>
      <c r="C64" s="38">
        <f t="shared" si="34"/>
        <v>0.13333333333333333</v>
      </c>
      <c r="D64" s="38">
        <f t="shared" si="34"/>
        <v>0.22</v>
      </c>
      <c r="E64" s="38">
        <f t="shared" si="34"/>
        <v>0.2</v>
      </c>
      <c r="F64" s="38" t="str">
        <f t="shared" si="34"/>
        <v>N/A</v>
      </c>
      <c r="G64" s="38">
        <f t="shared" si="34"/>
        <v>0.05</v>
      </c>
      <c r="H64" s="38" t="str">
        <f t="shared" si="34"/>
        <v>N/A</v>
      </c>
      <c r="I64" s="38" t="str">
        <f t="shared" si="34"/>
        <v>N/A</v>
      </c>
      <c r="J64" s="38" t="str">
        <f t="shared" si="34"/>
        <v>N/A</v>
      </c>
      <c r="K64" s="38" t="str">
        <f t="shared" si="34"/>
        <v>N/A</v>
      </c>
      <c r="L64" s="38">
        <f t="shared" si="34"/>
        <v>1</v>
      </c>
      <c r="M64" s="38">
        <f t="shared" si="34"/>
        <v>0.04</v>
      </c>
      <c r="N64" s="38" t="str">
        <f t="shared" si="34"/>
        <v>N/A</v>
      </c>
      <c r="O64" s="38" t="str">
        <f t="shared" si="34"/>
        <v>N/A</v>
      </c>
      <c r="P64" s="38" t="str">
        <f t="shared" si="34"/>
        <v>N/A</v>
      </c>
      <c r="Q64" s="38">
        <f t="shared" si="34"/>
        <v>5.7000000000000002E-2</v>
      </c>
      <c r="R64" s="38">
        <f t="shared" si="34"/>
        <v>0.04</v>
      </c>
      <c r="S64" s="38">
        <f t="shared" si="34"/>
        <v>0.04</v>
      </c>
      <c r="T64" s="38" t="str">
        <f t="shared" si="34"/>
        <v>N/A</v>
      </c>
      <c r="U64" s="38">
        <f t="shared" si="34"/>
        <v>0.1</v>
      </c>
      <c r="V64" s="38">
        <f t="shared" si="34"/>
        <v>6.9000000000000006E-2</v>
      </c>
      <c r="W64" s="38" t="str">
        <f t="shared" si="34"/>
        <v>N/A</v>
      </c>
      <c r="X64" s="38" t="str">
        <f t="shared" si="34"/>
        <v>N/A</v>
      </c>
      <c r="Y64" s="38" t="str">
        <f t="shared" si="34"/>
        <v>N/A</v>
      </c>
      <c r="Z64" s="38" t="str">
        <f t="shared" si="34"/>
        <v>N/A</v>
      </c>
      <c r="AA64" s="38" t="str">
        <f t="shared" si="34"/>
        <v>N/A</v>
      </c>
      <c r="AB64" s="38">
        <f t="shared" si="34"/>
        <v>0.19799999999999998</v>
      </c>
      <c r="AC64" s="38" t="str">
        <f t="shared" si="34"/>
        <v>N/A</v>
      </c>
      <c r="AD64" s="38" t="str">
        <f t="shared" si="34"/>
        <v>N/A</v>
      </c>
      <c r="AE64" s="38" t="str">
        <f t="shared" si="34"/>
        <v>N/A</v>
      </c>
      <c r="AF64" s="38" t="str">
        <f t="shared" si="34"/>
        <v>N/A</v>
      </c>
    </row>
    <row r="65" spans="1:32" ht="15.75" customHeight="1">
      <c r="A65" s="13"/>
      <c r="B65" s="55"/>
      <c r="C65" s="55"/>
      <c r="D65" s="55"/>
      <c r="E65" s="56"/>
      <c r="F65" s="55"/>
      <c r="G65" s="55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6"/>
      <c r="Z65" s="56"/>
      <c r="AA65" s="56"/>
      <c r="AB65" s="56"/>
      <c r="AC65" s="56"/>
      <c r="AD65" s="56"/>
      <c r="AE65" s="56"/>
      <c r="AF65" s="56"/>
    </row>
    <row r="66" spans="1:32" ht="15.75" customHeight="1">
      <c r="A66" s="74" t="s">
        <v>287</v>
      </c>
      <c r="B66" s="43" t="s">
        <v>111</v>
      </c>
      <c r="C66" s="43">
        <v>1991</v>
      </c>
      <c r="D66" s="43" t="s">
        <v>111</v>
      </c>
      <c r="E66" s="43">
        <v>1</v>
      </c>
      <c r="F66" s="43" t="s">
        <v>111</v>
      </c>
      <c r="G66" s="43" t="s">
        <v>111</v>
      </c>
      <c r="H66" s="43" t="s">
        <v>111</v>
      </c>
      <c r="I66" s="43" t="s">
        <v>111</v>
      </c>
      <c r="J66" s="43" t="s">
        <v>111</v>
      </c>
      <c r="K66" s="43" t="s">
        <v>111</v>
      </c>
      <c r="L66" s="43" t="s">
        <v>111</v>
      </c>
      <c r="M66" s="43" t="s">
        <v>111</v>
      </c>
      <c r="N66" s="43" t="s">
        <v>111</v>
      </c>
      <c r="O66" s="43" t="s">
        <v>111</v>
      </c>
      <c r="P66" s="43" t="s">
        <v>111</v>
      </c>
      <c r="Q66" s="43" t="s">
        <v>111</v>
      </c>
      <c r="R66" s="43" t="s">
        <v>111</v>
      </c>
      <c r="S66" s="43" t="s">
        <v>111</v>
      </c>
      <c r="T66" s="43" t="s">
        <v>111</v>
      </c>
      <c r="U66" s="43" t="s">
        <v>111</v>
      </c>
      <c r="V66" s="43" t="s">
        <v>111</v>
      </c>
      <c r="W66" s="43" t="s">
        <v>111</v>
      </c>
      <c r="X66" s="43" t="s">
        <v>111</v>
      </c>
      <c r="Y66" s="43" t="s">
        <v>111</v>
      </c>
      <c r="Z66" s="43" t="s">
        <v>111</v>
      </c>
      <c r="AA66" s="43" t="s">
        <v>111</v>
      </c>
      <c r="AB66" s="43" t="s">
        <v>111</v>
      </c>
      <c r="AC66" s="43" t="s">
        <v>111</v>
      </c>
      <c r="AD66" s="43" t="s">
        <v>111</v>
      </c>
      <c r="AE66" s="43" t="s">
        <v>111</v>
      </c>
      <c r="AF66" s="43" t="s">
        <v>111</v>
      </c>
    </row>
    <row r="67" spans="1:32" ht="15.75" customHeight="1">
      <c r="A67" s="13" t="s">
        <v>290</v>
      </c>
      <c r="B67" s="41" t="str">
        <f>IFERROR(B66*'Currency Conversions'!B9,"N/A")</f>
        <v>N/A</v>
      </c>
      <c r="C67" s="41">
        <f>IFERROR(C66*'Currency Conversions'!C9,"N/A")</f>
        <v>0.26546666666666668</v>
      </c>
      <c r="D67" s="41" t="str">
        <f>IFERROR(D66*'Currency Conversions'!D9,"N/A")</f>
        <v>N/A</v>
      </c>
      <c r="E67" s="41">
        <f>IFERROR(E66*'Currency Conversions'!E15,"N/A")</f>
        <v>1</v>
      </c>
      <c r="F67" s="41" t="str">
        <f>IFERROR(F66*'Currency Conversions'!F9,"N/A")</f>
        <v>N/A</v>
      </c>
      <c r="G67" s="41" t="str">
        <f>IFERROR(G66*'Currency Conversions'!G9,"N/A")</f>
        <v>N/A</v>
      </c>
      <c r="H67" s="41" t="str">
        <f>IFERROR(H66*'Currency Conversions'!H9,"N/A")</f>
        <v>N/A</v>
      </c>
      <c r="I67" s="41" t="str">
        <f>IFERROR(I66*'Currency Conversions'!I9,"N/A")</f>
        <v>N/A</v>
      </c>
      <c r="J67" s="41" t="str">
        <f>IFERROR(J66*'Currency Conversions'!J9,"N/A")</f>
        <v>N/A</v>
      </c>
      <c r="K67" s="41" t="str">
        <f>IFERROR(K66*'Currency Conversions'!K9,"N/A")</f>
        <v>N/A</v>
      </c>
      <c r="L67" s="41" t="str">
        <f>IFERROR(L66*'Currency Conversions'!L9,"N/A")</f>
        <v>N/A</v>
      </c>
      <c r="M67" s="41" t="str">
        <f>IFERROR(M66*'Currency Conversions'!M9,"N/A")</f>
        <v>N/A</v>
      </c>
      <c r="N67" s="41" t="str">
        <f>IFERROR(N66*'Currency Conversions'!N9,"N/A")</f>
        <v>N/A</v>
      </c>
      <c r="O67" s="41" t="str">
        <f>IFERROR(O66*'Currency Conversions'!O9,"N/A")</f>
        <v>N/A</v>
      </c>
      <c r="P67" s="41" t="str">
        <f>IFERROR(P66*'Currency Conversions'!P9,"N/A")</f>
        <v>N/A</v>
      </c>
      <c r="Q67" s="41" t="str">
        <f>IFERROR(Q66*'Currency Conversions'!Q9,"N/A")</f>
        <v>N/A</v>
      </c>
      <c r="R67" s="41" t="str">
        <f>IFERROR(R66*'Currency Conversions'!R9,"N/A")</f>
        <v>N/A</v>
      </c>
      <c r="S67" s="41" t="str">
        <f>IFERROR(S66*'Currency Conversions'!S9,"N/A")</f>
        <v>N/A</v>
      </c>
      <c r="T67" s="41" t="str">
        <f>IFERROR(T66*'Currency Conversions'!T9,"N/A")</f>
        <v>N/A</v>
      </c>
      <c r="U67" s="41" t="str">
        <f>IFERROR(U66*'Currency Conversions'!U9,"N/A")</f>
        <v>N/A</v>
      </c>
      <c r="V67" s="41" t="str">
        <f>IFERROR(V66*'Currency Conversions'!V9,"N/A")</f>
        <v>N/A</v>
      </c>
      <c r="W67" s="41" t="str">
        <f>IFERROR(W66*'Currency Conversions'!W9,"N/A")</f>
        <v>N/A</v>
      </c>
      <c r="X67" s="41" t="str">
        <f>IFERROR(X66*'Currency Conversions'!X9,"N/A")</f>
        <v>N/A</v>
      </c>
      <c r="Y67" s="41" t="str">
        <f>IFERROR(Y66*'Currency Conversions'!Y9,"N/A")</f>
        <v>N/A</v>
      </c>
      <c r="Z67" s="41" t="str">
        <f>IFERROR(Z66*'Currency Conversions'!Z9,"N/A")</f>
        <v>N/A</v>
      </c>
      <c r="AA67" s="41" t="str">
        <f>IFERROR(AA66*'Currency Conversions'!AA9,"N/A")</f>
        <v>N/A</v>
      </c>
      <c r="AB67" s="41" t="str">
        <f>IFERROR(AB66*'Currency Conversions'!AB9,"N/A")</f>
        <v>N/A</v>
      </c>
      <c r="AC67" s="41" t="str">
        <f>IFERROR(AC66*'Currency Conversions'!AC9,"N/A")</f>
        <v>N/A</v>
      </c>
      <c r="AD67" s="41" t="str">
        <f>IFERROR(AD66*'Currency Conversions'!AD9,"N/A")</f>
        <v>N/A</v>
      </c>
      <c r="AE67" s="41" t="str">
        <f>IFERROR(AE66*'Currency Conversions'!AF9,"N/A")</f>
        <v>N/A</v>
      </c>
      <c r="AF67" s="41" t="str">
        <f>IFERROR(AF66*'Currency Conversions'!AG9,"N/A")</f>
        <v>N/A</v>
      </c>
    </row>
    <row r="68" spans="1:32" ht="15.75" customHeight="1">
      <c r="A68" s="75" t="s">
        <v>301</v>
      </c>
      <c r="B68" s="34">
        <f t="shared" ref="B68:AF68" si="35">$C$7</f>
        <v>1</v>
      </c>
      <c r="C68" s="34">
        <f t="shared" si="35"/>
        <v>1</v>
      </c>
      <c r="D68" s="34">
        <f t="shared" si="35"/>
        <v>1</v>
      </c>
      <c r="E68" s="34">
        <f t="shared" si="35"/>
        <v>1</v>
      </c>
      <c r="F68" s="34">
        <f t="shared" si="35"/>
        <v>1</v>
      </c>
      <c r="G68" s="34">
        <f t="shared" si="35"/>
        <v>1</v>
      </c>
      <c r="H68" s="34">
        <f t="shared" si="35"/>
        <v>1</v>
      </c>
      <c r="I68" s="34">
        <f t="shared" si="35"/>
        <v>1</v>
      </c>
      <c r="J68" s="34">
        <f t="shared" si="35"/>
        <v>1</v>
      </c>
      <c r="K68" s="34">
        <f t="shared" si="35"/>
        <v>1</v>
      </c>
      <c r="L68" s="34">
        <f t="shared" si="35"/>
        <v>1</v>
      </c>
      <c r="M68" s="34">
        <f t="shared" si="35"/>
        <v>1</v>
      </c>
      <c r="N68" s="34">
        <f t="shared" si="35"/>
        <v>1</v>
      </c>
      <c r="O68" s="34">
        <f t="shared" si="35"/>
        <v>1</v>
      </c>
      <c r="P68" s="34">
        <f t="shared" si="35"/>
        <v>1</v>
      </c>
      <c r="Q68" s="34">
        <f t="shared" si="35"/>
        <v>1</v>
      </c>
      <c r="R68" s="34">
        <f t="shared" si="35"/>
        <v>1</v>
      </c>
      <c r="S68" s="34">
        <f t="shared" si="35"/>
        <v>1</v>
      </c>
      <c r="T68" s="34">
        <f t="shared" si="35"/>
        <v>1</v>
      </c>
      <c r="U68" s="34">
        <f t="shared" si="35"/>
        <v>1</v>
      </c>
      <c r="V68" s="34">
        <f t="shared" si="35"/>
        <v>1</v>
      </c>
      <c r="W68" s="34">
        <f t="shared" si="35"/>
        <v>1</v>
      </c>
      <c r="X68" s="34">
        <f t="shared" si="35"/>
        <v>1</v>
      </c>
      <c r="Y68" s="34">
        <f t="shared" si="35"/>
        <v>1</v>
      </c>
      <c r="Z68" s="34">
        <f t="shared" si="35"/>
        <v>1</v>
      </c>
      <c r="AA68" s="34">
        <f t="shared" si="35"/>
        <v>1</v>
      </c>
      <c r="AB68" s="34">
        <f t="shared" si="35"/>
        <v>1</v>
      </c>
      <c r="AC68" s="34">
        <f t="shared" si="35"/>
        <v>1</v>
      </c>
      <c r="AD68" s="34">
        <f t="shared" si="35"/>
        <v>1</v>
      </c>
      <c r="AE68" s="34">
        <f t="shared" si="35"/>
        <v>1</v>
      </c>
      <c r="AF68" s="34">
        <f t="shared" si="35"/>
        <v>1</v>
      </c>
    </row>
    <row r="69" spans="1:32" ht="15.75" customHeight="1">
      <c r="A69" s="37" t="s">
        <v>306</v>
      </c>
      <c r="B69" s="38" t="str">
        <f t="shared" ref="B69:AF69" si="36">IF(B66="N/A","N/A",PRODUCT(B67:B68))</f>
        <v>N/A</v>
      </c>
      <c r="C69" s="38">
        <f t="shared" si="36"/>
        <v>0.26546666666666668</v>
      </c>
      <c r="D69" s="38" t="str">
        <f t="shared" si="36"/>
        <v>N/A</v>
      </c>
      <c r="E69" s="38">
        <f t="shared" si="36"/>
        <v>1</v>
      </c>
      <c r="F69" s="38" t="str">
        <f t="shared" si="36"/>
        <v>N/A</v>
      </c>
      <c r="G69" s="38" t="str">
        <f t="shared" si="36"/>
        <v>N/A</v>
      </c>
      <c r="H69" s="38" t="str">
        <f t="shared" si="36"/>
        <v>N/A</v>
      </c>
      <c r="I69" s="38" t="str">
        <f t="shared" si="36"/>
        <v>N/A</v>
      </c>
      <c r="J69" s="38" t="str">
        <f t="shared" si="36"/>
        <v>N/A</v>
      </c>
      <c r="K69" s="38" t="str">
        <f t="shared" si="36"/>
        <v>N/A</v>
      </c>
      <c r="L69" s="38" t="str">
        <f t="shared" si="36"/>
        <v>N/A</v>
      </c>
      <c r="M69" s="38" t="str">
        <f t="shared" si="36"/>
        <v>N/A</v>
      </c>
      <c r="N69" s="38" t="str">
        <f t="shared" si="36"/>
        <v>N/A</v>
      </c>
      <c r="O69" s="38" t="str">
        <f t="shared" si="36"/>
        <v>N/A</v>
      </c>
      <c r="P69" s="38" t="str">
        <f t="shared" si="36"/>
        <v>N/A</v>
      </c>
      <c r="Q69" s="38" t="str">
        <f t="shared" si="36"/>
        <v>N/A</v>
      </c>
      <c r="R69" s="38" t="str">
        <f t="shared" si="36"/>
        <v>N/A</v>
      </c>
      <c r="S69" s="38" t="str">
        <f t="shared" si="36"/>
        <v>N/A</v>
      </c>
      <c r="T69" s="38" t="str">
        <f t="shared" si="36"/>
        <v>N/A</v>
      </c>
      <c r="U69" s="38" t="str">
        <f t="shared" si="36"/>
        <v>N/A</v>
      </c>
      <c r="V69" s="38" t="str">
        <f t="shared" si="36"/>
        <v>N/A</v>
      </c>
      <c r="W69" s="38" t="str">
        <f t="shared" si="36"/>
        <v>N/A</v>
      </c>
      <c r="X69" s="38" t="str">
        <f t="shared" si="36"/>
        <v>N/A</v>
      </c>
      <c r="Y69" s="38" t="str">
        <f t="shared" si="36"/>
        <v>N/A</v>
      </c>
      <c r="Z69" s="38" t="str">
        <f t="shared" si="36"/>
        <v>N/A</v>
      </c>
      <c r="AA69" s="38" t="str">
        <f t="shared" si="36"/>
        <v>N/A</v>
      </c>
      <c r="AB69" s="38" t="str">
        <f t="shared" si="36"/>
        <v>N/A</v>
      </c>
      <c r="AC69" s="38" t="str">
        <f t="shared" si="36"/>
        <v>N/A</v>
      </c>
      <c r="AD69" s="38" t="str">
        <f t="shared" si="36"/>
        <v>N/A</v>
      </c>
      <c r="AE69" s="38" t="str">
        <f t="shared" si="36"/>
        <v>N/A</v>
      </c>
      <c r="AF69" s="38" t="str">
        <f t="shared" si="36"/>
        <v>N/A</v>
      </c>
    </row>
    <row r="70" spans="1:32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1:32" ht="15.75" customHeight="1">
      <c r="A71" s="53" t="s">
        <v>309</v>
      </c>
      <c r="B71" s="54">
        <f t="shared" ref="B71:AF71" si="37">SUM(B64,B57,B69)</f>
        <v>0.54</v>
      </c>
      <c r="C71" s="54">
        <f t="shared" si="37"/>
        <v>1.6328</v>
      </c>
      <c r="D71" s="54">
        <f t="shared" si="37"/>
        <v>0.54</v>
      </c>
      <c r="E71" s="54">
        <f t="shared" si="37"/>
        <v>1.8080000000000001</v>
      </c>
      <c r="F71" s="54">
        <f t="shared" si="37"/>
        <v>1.1389830508474577</v>
      </c>
      <c r="G71" s="54">
        <f t="shared" si="37"/>
        <v>1.956</v>
      </c>
      <c r="H71" s="54">
        <f t="shared" si="37"/>
        <v>0.48000000000000009</v>
      </c>
      <c r="I71" s="54">
        <f t="shared" si="37"/>
        <v>1.4933333333333332</v>
      </c>
      <c r="J71" s="54">
        <f t="shared" si="37"/>
        <v>2.7733333333333334</v>
      </c>
      <c r="K71" s="54">
        <f t="shared" si="37"/>
        <v>3.3688888888888884</v>
      </c>
      <c r="L71" s="54">
        <f t="shared" si="37"/>
        <v>1.9466666666666668</v>
      </c>
      <c r="M71" s="54">
        <f t="shared" si="37"/>
        <v>0.7466666666666667</v>
      </c>
      <c r="N71" s="54">
        <f t="shared" si="37"/>
        <v>1.3266666666666667</v>
      </c>
      <c r="O71" s="54">
        <f t="shared" si="37"/>
        <v>0.96000000000000019</v>
      </c>
      <c r="P71" s="54">
        <f t="shared" si="37"/>
        <v>0.82000000000000006</v>
      </c>
      <c r="Q71" s="54">
        <f t="shared" si="37"/>
        <v>2.1303333333333332</v>
      </c>
      <c r="R71" s="54">
        <f t="shared" si="37"/>
        <v>2.68</v>
      </c>
      <c r="S71" s="54">
        <f t="shared" si="37"/>
        <v>2.04</v>
      </c>
      <c r="T71" s="54">
        <f t="shared" si="37"/>
        <v>1.1500000000000001</v>
      </c>
      <c r="U71" s="54">
        <f t="shared" si="37"/>
        <v>2.5671829573934839</v>
      </c>
      <c r="V71" s="54">
        <f t="shared" si="37"/>
        <v>1.3489999999999998</v>
      </c>
      <c r="W71" s="54">
        <f t="shared" si="37"/>
        <v>0.55666666666666664</v>
      </c>
      <c r="X71" s="54">
        <f t="shared" si="37"/>
        <v>8.2799999999999994</v>
      </c>
      <c r="Y71" s="54">
        <f t="shared" si="37"/>
        <v>0.36</v>
      </c>
      <c r="Z71" s="54">
        <f t="shared" si="37"/>
        <v>0.96</v>
      </c>
      <c r="AA71" s="54">
        <f t="shared" si="37"/>
        <v>1.4666666666666668</v>
      </c>
      <c r="AB71" s="54">
        <f t="shared" si="37"/>
        <v>0.81839999999999991</v>
      </c>
      <c r="AC71" s="54">
        <f t="shared" si="37"/>
        <v>1.6829999999999998</v>
      </c>
      <c r="AD71" s="54">
        <f t="shared" si="37"/>
        <v>1.3479916666666667</v>
      </c>
      <c r="AE71" s="54">
        <f t="shared" si="37"/>
        <v>0.71111111111111103</v>
      </c>
      <c r="AF71" s="54">
        <f t="shared" si="37"/>
        <v>0</v>
      </c>
    </row>
    <row r="72" spans="1:32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45" customHeight="1">
      <c r="A73" s="10"/>
      <c r="B73" s="10"/>
      <c r="C73" s="76" t="s">
        <v>310</v>
      </c>
      <c r="D73" s="77"/>
      <c r="E73" s="76" t="s">
        <v>311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ht="15.75" customHeight="1">
      <c r="A76" s="77"/>
      <c r="B76" s="77"/>
      <c r="C76" s="78"/>
      <c r="D76" s="77"/>
      <c r="E76" s="78"/>
      <c r="F76" s="77"/>
      <c r="G76" s="77"/>
      <c r="H76" s="77"/>
      <c r="I76" s="77"/>
      <c r="J76" s="77"/>
      <c r="K76" s="77"/>
      <c r="L76" s="77"/>
      <c r="M76" s="77"/>
      <c r="N76" s="79"/>
      <c r="O76" s="77"/>
      <c r="P76" s="77"/>
      <c r="Q76" s="77"/>
      <c r="R76" s="77"/>
      <c r="S76" s="77"/>
      <c r="T76" s="77"/>
      <c r="U76" s="79"/>
      <c r="V76" s="77"/>
      <c r="W76" s="79"/>
      <c r="X76" s="79"/>
      <c r="Y76" s="79"/>
      <c r="Z76" s="79"/>
      <c r="AA76" s="79"/>
      <c r="AB76" s="79"/>
      <c r="AC76" s="79"/>
      <c r="AD76" s="79"/>
      <c r="AE76" s="10"/>
      <c r="AF76" s="10"/>
    </row>
    <row r="77" spans="1:32" ht="15.75" customHeight="1">
      <c r="A77" s="79"/>
      <c r="B77" s="10"/>
      <c r="C77" s="10"/>
      <c r="D77" s="10"/>
      <c r="E77" s="79"/>
      <c r="F77" s="10"/>
      <c r="G77" s="10"/>
      <c r="H77" s="10"/>
      <c r="I77" s="10"/>
      <c r="J77" s="10"/>
      <c r="K77" s="10"/>
      <c r="L77" s="10"/>
      <c r="M77" s="10"/>
      <c r="N77" s="79"/>
      <c r="O77" s="10"/>
      <c r="P77" s="10"/>
      <c r="Q77" s="10"/>
      <c r="R77" s="10"/>
      <c r="S77" s="10"/>
      <c r="T77" s="10"/>
      <c r="U77" s="79"/>
      <c r="V77" s="10"/>
      <c r="W77" s="79"/>
      <c r="X77" s="79"/>
      <c r="Y77" s="79"/>
      <c r="Z77" s="79"/>
      <c r="AA77" s="79"/>
      <c r="AB77" s="79"/>
      <c r="AC77" s="79"/>
      <c r="AD77" s="79"/>
      <c r="AE77" s="10"/>
      <c r="AF77" s="10"/>
    </row>
    <row r="78" spans="1:32" ht="15.75" customHeight="1">
      <c r="A78" s="79"/>
      <c r="B78" s="10"/>
      <c r="C78" s="10"/>
      <c r="D78" s="10"/>
      <c r="E78" s="79"/>
      <c r="F78" s="10"/>
      <c r="G78" s="10"/>
      <c r="H78" s="10"/>
      <c r="I78" s="10"/>
      <c r="J78" s="10"/>
      <c r="K78" s="10"/>
      <c r="L78" s="10"/>
      <c r="M78" s="10"/>
      <c r="N78" s="79"/>
      <c r="O78" s="10"/>
      <c r="P78" s="10"/>
      <c r="Q78" s="10"/>
      <c r="R78" s="10"/>
      <c r="S78" s="10"/>
      <c r="T78" s="10"/>
      <c r="U78" s="79"/>
      <c r="V78" s="10"/>
      <c r="W78" s="79"/>
      <c r="X78" s="79"/>
      <c r="Y78" s="79"/>
      <c r="Z78" s="79"/>
      <c r="AA78" s="79"/>
      <c r="AB78" s="79"/>
      <c r="AC78" s="79"/>
      <c r="AD78" s="79"/>
      <c r="AE78" s="10"/>
      <c r="AF78" s="10"/>
    </row>
    <row r="79" spans="1:32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ht="15.75" customHeight="1">
      <c r="A80" s="79"/>
      <c r="B80" s="10"/>
      <c r="C80" s="10"/>
      <c r="D80" s="10"/>
      <c r="E80" s="79"/>
      <c r="F80" s="10"/>
      <c r="G80" s="10"/>
      <c r="H80" s="10"/>
      <c r="I80" s="79"/>
      <c r="J80" s="10"/>
      <c r="K80" s="10"/>
      <c r="L80" s="10"/>
      <c r="M80" s="10"/>
      <c r="N80" s="79"/>
      <c r="O80" s="10"/>
      <c r="P80" s="10"/>
      <c r="Q80" s="10"/>
      <c r="R80" s="10"/>
      <c r="S80" s="10"/>
      <c r="T80" s="10"/>
      <c r="U80" s="79"/>
      <c r="V80" s="10"/>
      <c r="W80" s="79"/>
      <c r="X80" s="79"/>
      <c r="Y80" s="79"/>
      <c r="Z80" s="79"/>
      <c r="AA80" s="79"/>
      <c r="AB80" s="79"/>
      <c r="AC80" s="79"/>
      <c r="AD80" s="79"/>
      <c r="AE80" s="10"/>
      <c r="AF80" s="10"/>
    </row>
    <row r="81" spans="1:32" ht="15.75" customHeight="1">
      <c r="A81" s="79"/>
      <c r="B81" s="10"/>
      <c r="C81" s="10"/>
      <c r="D81" s="10"/>
      <c r="E81" s="79"/>
      <c r="F81" s="10"/>
      <c r="G81" s="10"/>
      <c r="H81" s="10"/>
      <c r="I81" s="10"/>
      <c r="J81" s="10"/>
      <c r="K81" s="10"/>
      <c r="L81" s="10"/>
      <c r="M81" s="10"/>
      <c r="N81" s="79"/>
      <c r="O81" s="10"/>
      <c r="P81" s="10"/>
      <c r="Q81" s="10"/>
      <c r="R81" s="10"/>
      <c r="S81" s="10"/>
      <c r="T81" s="10"/>
      <c r="U81" s="79"/>
      <c r="V81" s="10"/>
      <c r="W81" s="79"/>
      <c r="X81" s="79"/>
      <c r="Y81" s="79"/>
      <c r="Z81" s="79"/>
      <c r="AA81" s="79"/>
      <c r="AB81" s="79"/>
      <c r="AC81" s="79"/>
      <c r="AD81" s="79"/>
      <c r="AE81" s="10"/>
      <c r="AF81" s="10"/>
    </row>
    <row r="82" spans="1:32" ht="15.75" customHeight="1">
      <c r="A82" s="79"/>
      <c r="B82" s="10"/>
      <c r="C82" s="10"/>
      <c r="D82" s="10"/>
      <c r="E82" s="79"/>
      <c r="F82" s="10"/>
      <c r="G82" s="10"/>
      <c r="H82" s="10"/>
      <c r="I82" s="10"/>
      <c r="J82" s="10"/>
      <c r="K82" s="10"/>
      <c r="L82" s="10"/>
      <c r="M82" s="10"/>
      <c r="N82" s="79"/>
      <c r="O82" s="10"/>
      <c r="P82" s="10"/>
      <c r="Q82" s="10"/>
      <c r="R82" s="10"/>
      <c r="S82" s="10"/>
      <c r="T82" s="10"/>
      <c r="U82" s="79"/>
      <c r="V82" s="10"/>
      <c r="W82" s="79"/>
      <c r="X82" s="79"/>
      <c r="Y82" s="79"/>
      <c r="Z82" s="79"/>
      <c r="AA82" s="79"/>
      <c r="AB82" s="79"/>
      <c r="AC82" s="79"/>
      <c r="AD82" s="79"/>
      <c r="AE82" s="10"/>
      <c r="AF82" s="10"/>
    </row>
    <row r="83" spans="1:32" ht="15.75" customHeight="1">
      <c r="A83" s="79"/>
      <c r="B83" s="10"/>
      <c r="C83" s="10"/>
      <c r="D83" s="10"/>
      <c r="E83" s="79"/>
      <c r="F83" s="10"/>
      <c r="G83" s="10"/>
      <c r="H83" s="10"/>
      <c r="I83" s="10"/>
      <c r="J83" s="10"/>
      <c r="K83" s="10"/>
      <c r="L83" s="10"/>
      <c r="M83" s="10"/>
      <c r="N83" s="79"/>
      <c r="O83" s="10"/>
      <c r="P83" s="10"/>
      <c r="Q83" s="10"/>
      <c r="R83" s="10"/>
      <c r="S83" s="10"/>
      <c r="T83" s="10"/>
      <c r="U83" s="79"/>
      <c r="V83" s="10"/>
      <c r="W83" s="79"/>
      <c r="X83" s="79"/>
      <c r="Y83" s="79"/>
      <c r="Z83" s="79"/>
      <c r="AA83" s="79"/>
      <c r="AB83" s="79"/>
      <c r="AC83" s="79"/>
      <c r="AD83" s="79"/>
      <c r="AE83" s="10"/>
      <c r="AF83" s="10"/>
    </row>
    <row r="84" spans="1:32" ht="15.75" customHeight="1">
      <c r="A84" s="10"/>
      <c r="B84" s="10"/>
      <c r="C84" s="10"/>
      <c r="D84" s="10"/>
      <c r="E84" s="79"/>
      <c r="F84" s="10"/>
      <c r="G84" s="10"/>
      <c r="H84" s="10"/>
      <c r="I84" s="10"/>
      <c r="J84" s="10"/>
      <c r="K84" s="10"/>
      <c r="L84" s="10"/>
      <c r="M84" s="10"/>
      <c r="N84" s="79"/>
      <c r="O84" s="10"/>
      <c r="P84" s="10"/>
      <c r="Q84" s="10"/>
      <c r="R84" s="10"/>
      <c r="S84" s="10"/>
      <c r="T84" s="10"/>
      <c r="U84" s="79"/>
      <c r="V84" s="10"/>
      <c r="W84" s="79"/>
      <c r="X84" s="79"/>
      <c r="Y84" s="79"/>
      <c r="Z84" s="79"/>
      <c r="AA84" s="79"/>
      <c r="AB84" s="79"/>
      <c r="AC84" s="79"/>
      <c r="AD84" s="79"/>
      <c r="AE84" s="10"/>
      <c r="AF84" s="10"/>
    </row>
    <row r="85" spans="1:32" ht="15.75" customHeight="1">
      <c r="A85" s="10"/>
      <c r="B85" s="10"/>
      <c r="C85" s="10"/>
      <c r="D85" s="10"/>
      <c r="E85" s="79"/>
      <c r="F85" s="10"/>
      <c r="G85" s="10"/>
      <c r="H85" s="10"/>
      <c r="I85" s="10"/>
      <c r="J85" s="10"/>
      <c r="K85" s="10"/>
      <c r="L85" s="10"/>
      <c r="M85" s="10"/>
      <c r="N85" s="79"/>
      <c r="O85" s="10"/>
      <c r="P85" s="10"/>
      <c r="Q85" s="10"/>
      <c r="R85" s="10"/>
      <c r="S85" s="10"/>
      <c r="T85" s="10"/>
      <c r="U85" s="79"/>
      <c r="V85" s="10"/>
      <c r="W85" s="79"/>
      <c r="X85" s="79"/>
      <c r="Y85" s="79"/>
      <c r="Z85" s="79"/>
      <c r="AA85" s="79"/>
      <c r="AB85" s="79"/>
      <c r="AC85" s="79"/>
      <c r="AD85" s="79"/>
      <c r="AE85" s="10"/>
      <c r="AF85" s="10"/>
    </row>
    <row r="86" spans="1:32" ht="15.75" customHeight="1">
      <c r="A86" s="10"/>
      <c r="B86" s="10"/>
      <c r="C86" s="10"/>
      <c r="D86" s="10"/>
      <c r="E86" s="79"/>
      <c r="F86" s="10"/>
      <c r="G86" s="10"/>
      <c r="H86" s="10"/>
      <c r="I86" s="10"/>
      <c r="J86" s="10"/>
      <c r="K86" s="10"/>
      <c r="L86" s="10"/>
      <c r="M86" s="10"/>
      <c r="N86" s="79"/>
      <c r="O86" s="10"/>
      <c r="P86" s="10"/>
      <c r="Q86" s="10"/>
      <c r="R86" s="10"/>
      <c r="S86" s="10"/>
      <c r="T86" s="10"/>
      <c r="U86" s="79"/>
      <c r="V86" s="10"/>
      <c r="W86" s="79"/>
      <c r="X86" s="79"/>
      <c r="Y86" s="79"/>
      <c r="Z86" s="79"/>
      <c r="AA86" s="79"/>
      <c r="AB86" s="79"/>
      <c r="AC86" s="79"/>
      <c r="AD86" s="79"/>
      <c r="AE86" s="10"/>
      <c r="AF86" s="10"/>
    </row>
    <row r="87" spans="1:32" ht="15.75" customHeight="1">
      <c r="A87" s="10"/>
      <c r="B87" s="10"/>
      <c r="C87" s="10"/>
      <c r="D87" s="10"/>
      <c r="E87" s="79"/>
      <c r="F87" s="10"/>
      <c r="G87" s="10"/>
      <c r="H87" s="10"/>
      <c r="I87" s="10"/>
      <c r="J87" s="10"/>
      <c r="K87" s="10"/>
      <c r="L87" s="10"/>
      <c r="M87" s="10"/>
      <c r="N87" s="79"/>
      <c r="O87" s="10"/>
      <c r="P87" s="10"/>
      <c r="Q87" s="10"/>
      <c r="R87" s="10"/>
      <c r="S87" s="10"/>
      <c r="T87" s="10"/>
      <c r="U87" s="79"/>
      <c r="V87" s="10"/>
      <c r="W87" s="79"/>
      <c r="X87" s="79"/>
      <c r="Y87" s="79"/>
      <c r="Z87" s="79"/>
      <c r="AA87" s="79"/>
      <c r="AB87" s="79"/>
      <c r="AC87" s="79"/>
      <c r="AD87" s="79"/>
      <c r="AE87" s="10"/>
      <c r="AF87" s="10"/>
    </row>
    <row r="88" spans="1:32" ht="15.75" customHeight="1">
      <c r="A88" s="10"/>
      <c r="B88" s="10"/>
      <c r="C88" s="10"/>
      <c r="D88" s="10"/>
      <c r="E88" s="79"/>
      <c r="F88" s="10"/>
      <c r="G88" s="10"/>
      <c r="H88" s="10"/>
      <c r="I88" s="10"/>
      <c r="J88" s="10"/>
      <c r="K88" s="10"/>
      <c r="L88" s="10"/>
      <c r="M88" s="10"/>
      <c r="N88" s="79"/>
      <c r="O88" s="10"/>
      <c r="P88" s="10"/>
      <c r="Q88" s="10"/>
      <c r="R88" s="10"/>
      <c r="S88" s="10"/>
      <c r="T88" s="10"/>
      <c r="U88" s="79"/>
      <c r="V88" s="10"/>
      <c r="W88" s="79"/>
      <c r="X88" s="79"/>
      <c r="Y88" s="79"/>
      <c r="Z88" s="79"/>
      <c r="AA88" s="79"/>
      <c r="AB88" s="79"/>
      <c r="AC88" s="79"/>
      <c r="AD88" s="79"/>
      <c r="AE88" s="10"/>
      <c r="AF88" s="10"/>
    </row>
    <row r="89" spans="1:32" ht="15.75" customHeight="1">
      <c r="A89" s="10"/>
      <c r="B89" s="10"/>
      <c r="C89" s="10"/>
      <c r="D89" s="10"/>
      <c r="E89" s="79"/>
      <c r="F89" s="10"/>
      <c r="G89" s="10"/>
      <c r="H89" s="10"/>
      <c r="I89" s="10"/>
      <c r="J89" s="10"/>
      <c r="K89" s="10"/>
      <c r="L89" s="10"/>
      <c r="M89" s="10"/>
      <c r="N89" s="79"/>
      <c r="O89" s="10"/>
      <c r="P89" s="10"/>
      <c r="Q89" s="79"/>
      <c r="R89" s="10"/>
      <c r="S89" s="10"/>
      <c r="T89" s="10"/>
      <c r="U89" s="79"/>
      <c r="V89" s="10"/>
      <c r="W89" s="79"/>
      <c r="X89" s="79"/>
      <c r="Y89" s="79"/>
      <c r="Z89" s="79"/>
      <c r="AA89" s="79"/>
      <c r="AB89" s="79"/>
      <c r="AC89" s="79"/>
      <c r="AD89" s="79"/>
      <c r="AE89" s="10"/>
      <c r="AF89" s="10"/>
    </row>
    <row r="90" spans="1:32" ht="15.75" customHeight="1">
      <c r="A90" s="10"/>
      <c r="B90" s="10"/>
      <c r="C90" s="10"/>
      <c r="D90" s="10"/>
      <c r="E90" s="79"/>
      <c r="F90" s="10"/>
      <c r="G90" s="10"/>
      <c r="H90" s="10"/>
      <c r="I90" s="10"/>
      <c r="J90" s="10"/>
      <c r="K90" s="10"/>
      <c r="L90" s="10"/>
      <c r="M90" s="10"/>
      <c r="N90" s="79"/>
      <c r="O90" s="79"/>
      <c r="P90" s="79"/>
      <c r="Q90" s="77"/>
      <c r="R90" s="10"/>
      <c r="S90" s="10"/>
      <c r="T90" s="10"/>
      <c r="U90" s="79"/>
      <c r="V90" s="10"/>
      <c r="W90" s="79"/>
      <c r="X90" s="79"/>
      <c r="Y90" s="79"/>
      <c r="Z90" s="79"/>
      <c r="AA90" s="79"/>
      <c r="AB90" s="79"/>
      <c r="AC90" s="79"/>
      <c r="AD90" s="79"/>
      <c r="AE90" s="10"/>
      <c r="AF90" s="10"/>
    </row>
    <row r="91" spans="1:32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1:32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1:32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:32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:32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:32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2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ht="15.75" customHeight="1">
      <c r="A113" s="79"/>
      <c r="B113" s="10"/>
      <c r="C113" s="10"/>
      <c r="D113" s="10"/>
      <c r="E113" s="79"/>
      <c r="F113" s="10"/>
      <c r="G113" s="10"/>
      <c r="H113" s="10"/>
      <c r="I113" s="10"/>
      <c r="J113" s="10"/>
      <c r="K113" s="10"/>
      <c r="L113" s="10"/>
      <c r="M113" s="10"/>
      <c r="N113" s="79"/>
      <c r="O113" s="10"/>
      <c r="P113" s="10"/>
      <c r="Q113" s="10"/>
      <c r="R113" s="10"/>
      <c r="S113" s="10"/>
      <c r="T113" s="10"/>
      <c r="U113" s="79"/>
      <c r="V113" s="10"/>
      <c r="W113" s="79"/>
      <c r="X113" s="79"/>
      <c r="Y113" s="79"/>
      <c r="Z113" s="79"/>
      <c r="AA113" s="79"/>
      <c r="AB113" s="79"/>
      <c r="AC113" s="79"/>
      <c r="AD113" s="79"/>
      <c r="AE113" s="10"/>
      <c r="AF113" s="10"/>
    </row>
    <row r="114" spans="1:32" ht="15.75" customHeight="1">
      <c r="A114" s="79"/>
      <c r="B114" s="10"/>
      <c r="C114" s="10"/>
      <c r="D114" s="10"/>
      <c r="E114" s="79"/>
      <c r="F114" s="10"/>
      <c r="G114" s="10"/>
      <c r="H114" s="10"/>
      <c r="I114" s="10"/>
      <c r="J114" s="10"/>
      <c r="K114" s="10"/>
      <c r="L114" s="10"/>
      <c r="M114" s="10"/>
      <c r="N114" s="79"/>
      <c r="O114" s="10"/>
      <c r="P114" s="10"/>
      <c r="Q114" s="10"/>
      <c r="R114" s="10"/>
      <c r="S114" s="10"/>
      <c r="T114" s="10"/>
      <c r="U114" s="79"/>
      <c r="V114" s="10"/>
      <c r="W114" s="79"/>
      <c r="X114" s="79"/>
      <c r="Y114" s="79"/>
      <c r="Z114" s="79"/>
      <c r="AA114" s="79"/>
      <c r="AB114" s="79"/>
      <c r="AC114" s="79"/>
      <c r="AD114" s="79"/>
      <c r="AE114" s="10"/>
      <c r="AF114" s="10"/>
    </row>
    <row r="115" spans="1:32" ht="15.75" customHeight="1">
      <c r="A115" s="79"/>
      <c r="B115" s="10"/>
      <c r="C115" s="10"/>
      <c r="D115" s="10"/>
      <c r="E115" s="79"/>
      <c r="F115" s="10"/>
      <c r="G115" s="10"/>
      <c r="H115" s="10"/>
      <c r="I115" s="10"/>
      <c r="J115" s="10"/>
      <c r="K115" s="10"/>
      <c r="L115" s="10"/>
      <c r="M115" s="10"/>
      <c r="N115" s="79"/>
      <c r="O115" s="10"/>
      <c r="P115" s="10"/>
      <c r="Q115" s="10"/>
      <c r="R115" s="10"/>
      <c r="S115" s="10"/>
      <c r="T115" s="10"/>
      <c r="U115" s="79"/>
      <c r="V115" s="10"/>
      <c r="W115" s="79"/>
      <c r="X115" s="79"/>
      <c r="Y115" s="79"/>
      <c r="Z115" s="79"/>
      <c r="AA115" s="79"/>
      <c r="AB115" s="79"/>
      <c r="AC115" s="79"/>
      <c r="AD115" s="79"/>
      <c r="AE115" s="10"/>
      <c r="AF115" s="10"/>
    </row>
    <row r="116" spans="1:32" ht="15.75" customHeight="1">
      <c r="A116" s="79"/>
      <c r="B116" s="10"/>
      <c r="C116" s="10"/>
      <c r="D116" s="10"/>
      <c r="E116" s="79"/>
      <c r="F116" s="10"/>
      <c r="G116" s="10"/>
      <c r="H116" s="10"/>
      <c r="I116" s="10"/>
      <c r="J116" s="10"/>
      <c r="K116" s="10"/>
      <c r="L116" s="10"/>
      <c r="M116" s="10"/>
      <c r="N116" s="79"/>
      <c r="O116" s="10"/>
      <c r="P116" s="10"/>
      <c r="Q116" s="10"/>
      <c r="R116" s="10"/>
      <c r="S116" s="10"/>
      <c r="T116" s="10"/>
      <c r="U116" s="79"/>
      <c r="V116" s="10"/>
      <c r="W116" s="79"/>
      <c r="X116" s="79"/>
      <c r="Y116" s="79"/>
      <c r="Z116" s="79"/>
      <c r="AA116" s="79"/>
      <c r="AB116" s="79"/>
      <c r="AC116" s="79"/>
      <c r="AD116" s="79"/>
      <c r="AE116" s="10"/>
      <c r="AF116" s="10"/>
    </row>
    <row r="117" spans="1:32" ht="15.75" customHeight="1">
      <c r="A117" s="79"/>
      <c r="B117" s="10"/>
      <c r="C117" s="10"/>
      <c r="D117" s="10"/>
      <c r="E117" s="79"/>
      <c r="F117" s="10"/>
      <c r="G117" s="10"/>
      <c r="H117" s="10"/>
      <c r="I117" s="10"/>
      <c r="J117" s="10"/>
      <c r="K117" s="10"/>
      <c r="L117" s="10"/>
      <c r="M117" s="10"/>
      <c r="N117" s="79"/>
      <c r="O117" s="10"/>
      <c r="P117" s="10"/>
      <c r="Q117" s="10"/>
      <c r="R117" s="10"/>
      <c r="S117" s="10"/>
      <c r="T117" s="10"/>
      <c r="U117" s="79"/>
      <c r="V117" s="10"/>
      <c r="W117" s="79"/>
      <c r="X117" s="79"/>
      <c r="Y117" s="79"/>
      <c r="Z117" s="79"/>
      <c r="AA117" s="79"/>
      <c r="AB117" s="79"/>
      <c r="AC117" s="79"/>
      <c r="AD117" s="79"/>
      <c r="AE117" s="10"/>
      <c r="AF117" s="10"/>
    </row>
    <row r="118" spans="1:32" ht="15.75" customHeight="1">
      <c r="A118" s="79"/>
      <c r="B118" s="10"/>
      <c r="C118" s="10"/>
      <c r="D118" s="10"/>
      <c r="E118" s="79"/>
      <c r="F118" s="10"/>
      <c r="G118" s="10"/>
      <c r="H118" s="10"/>
      <c r="I118" s="10"/>
      <c r="J118" s="10"/>
      <c r="K118" s="10"/>
      <c r="L118" s="10"/>
      <c r="M118" s="10"/>
      <c r="N118" s="79"/>
      <c r="O118" s="10"/>
      <c r="P118" s="10"/>
      <c r="Q118" s="10"/>
      <c r="R118" s="10"/>
      <c r="S118" s="10"/>
      <c r="T118" s="10"/>
      <c r="U118" s="79"/>
      <c r="V118" s="10"/>
      <c r="W118" s="79"/>
      <c r="X118" s="79"/>
      <c r="Y118" s="79"/>
      <c r="Z118" s="79"/>
      <c r="AA118" s="79"/>
      <c r="AB118" s="79"/>
      <c r="AC118" s="79"/>
      <c r="AD118" s="79"/>
      <c r="AE118" s="10"/>
      <c r="AF118" s="10"/>
    </row>
    <row r="119" spans="1:32" ht="15.75" customHeight="1">
      <c r="A119" s="79"/>
      <c r="B119" s="10"/>
      <c r="C119" s="10"/>
      <c r="D119" s="10"/>
      <c r="E119" s="79"/>
      <c r="F119" s="10"/>
      <c r="G119" s="10"/>
      <c r="H119" s="10"/>
      <c r="I119" s="10"/>
      <c r="J119" s="10"/>
      <c r="K119" s="10"/>
      <c r="L119" s="10"/>
      <c r="M119" s="10"/>
      <c r="N119" s="79"/>
      <c r="O119" s="10"/>
      <c r="P119" s="10"/>
      <c r="Q119" s="10"/>
      <c r="R119" s="10"/>
      <c r="S119" s="10"/>
      <c r="T119" s="10"/>
      <c r="U119" s="79"/>
      <c r="V119" s="10"/>
      <c r="W119" s="79"/>
      <c r="X119" s="79"/>
      <c r="Y119" s="79"/>
      <c r="Z119" s="79"/>
      <c r="AA119" s="79"/>
      <c r="AB119" s="79"/>
      <c r="AC119" s="79"/>
      <c r="AD119" s="79"/>
      <c r="AE119" s="10"/>
      <c r="AF119" s="10"/>
    </row>
    <row r="120" spans="1:32" ht="15.75" customHeight="1">
      <c r="A120" s="79"/>
      <c r="B120" s="10"/>
      <c r="C120" s="10"/>
      <c r="D120" s="10"/>
      <c r="E120" s="79"/>
      <c r="F120" s="10"/>
      <c r="G120" s="10"/>
      <c r="H120" s="10"/>
      <c r="I120" s="10"/>
      <c r="J120" s="10"/>
      <c r="K120" s="10"/>
      <c r="L120" s="10"/>
      <c r="M120" s="10"/>
      <c r="N120" s="79"/>
      <c r="O120" s="10"/>
      <c r="P120" s="10"/>
      <c r="Q120" s="10"/>
      <c r="R120" s="10"/>
      <c r="S120" s="10"/>
      <c r="T120" s="10"/>
      <c r="U120" s="79"/>
      <c r="V120" s="10"/>
      <c r="W120" s="79"/>
      <c r="X120" s="79"/>
      <c r="Y120" s="79"/>
      <c r="Z120" s="79"/>
      <c r="AA120" s="79"/>
      <c r="AB120" s="79"/>
      <c r="AC120" s="79"/>
      <c r="AD120" s="79"/>
      <c r="AE120" s="10"/>
      <c r="AF120" s="10"/>
    </row>
    <row r="121" spans="1:32" ht="15.75" customHeight="1">
      <c r="A121" s="79"/>
      <c r="B121" s="10"/>
      <c r="C121" s="10"/>
      <c r="D121" s="10"/>
      <c r="E121" s="79"/>
      <c r="F121" s="10"/>
      <c r="G121" s="10"/>
      <c r="H121" s="10"/>
      <c r="I121" s="10"/>
      <c r="J121" s="10"/>
      <c r="K121" s="10"/>
      <c r="L121" s="10"/>
      <c r="M121" s="10"/>
      <c r="N121" s="79"/>
      <c r="O121" s="10"/>
      <c r="P121" s="10"/>
      <c r="Q121" s="10"/>
      <c r="R121" s="10"/>
      <c r="S121" s="10"/>
      <c r="T121" s="10"/>
      <c r="U121" s="79"/>
      <c r="V121" s="10"/>
      <c r="W121" s="79"/>
      <c r="X121" s="79"/>
      <c r="Y121" s="79"/>
      <c r="Z121" s="79"/>
      <c r="AA121" s="79"/>
      <c r="AB121" s="79"/>
      <c r="AC121" s="79"/>
      <c r="AD121" s="79"/>
      <c r="AE121" s="10"/>
      <c r="AF121" s="10"/>
    </row>
    <row r="122" spans="1:32" ht="15.75" customHeight="1">
      <c r="A122" s="79"/>
      <c r="B122" s="10"/>
      <c r="C122" s="10"/>
      <c r="D122" s="10"/>
      <c r="E122" s="79"/>
      <c r="F122" s="10"/>
      <c r="G122" s="10"/>
      <c r="H122" s="10"/>
      <c r="I122" s="10"/>
      <c r="J122" s="10"/>
      <c r="K122" s="10"/>
      <c r="L122" s="10"/>
      <c r="M122" s="10"/>
      <c r="N122" s="79"/>
      <c r="O122" s="10"/>
      <c r="P122" s="10"/>
      <c r="Q122" s="10"/>
      <c r="R122" s="10"/>
      <c r="S122" s="10"/>
      <c r="T122" s="10"/>
      <c r="U122" s="79"/>
      <c r="V122" s="10"/>
      <c r="W122" s="79"/>
      <c r="X122" s="79"/>
      <c r="Y122" s="79"/>
      <c r="Z122" s="79"/>
      <c r="AA122" s="79"/>
      <c r="AB122" s="79"/>
      <c r="AC122" s="79"/>
      <c r="AD122" s="79"/>
      <c r="AE122" s="10"/>
      <c r="AF122" s="10"/>
    </row>
    <row r="123" spans="1:32" ht="15.75" customHeight="1">
      <c r="A123" s="79"/>
      <c r="B123" s="10"/>
      <c r="C123" s="10"/>
      <c r="D123" s="10"/>
      <c r="E123" s="79"/>
      <c r="F123" s="10"/>
      <c r="G123" s="10"/>
      <c r="H123" s="10"/>
      <c r="I123" s="10"/>
      <c r="J123" s="10"/>
      <c r="K123" s="10"/>
      <c r="L123" s="10"/>
      <c r="M123" s="10"/>
      <c r="N123" s="79"/>
      <c r="O123" s="10"/>
      <c r="P123" s="10"/>
      <c r="Q123" s="10"/>
      <c r="R123" s="10"/>
      <c r="S123" s="10"/>
      <c r="T123" s="10"/>
      <c r="U123" s="79"/>
      <c r="V123" s="10"/>
      <c r="W123" s="79"/>
      <c r="X123" s="79"/>
      <c r="Y123" s="79"/>
      <c r="Z123" s="79"/>
      <c r="AA123" s="79"/>
      <c r="AB123" s="79"/>
      <c r="AC123" s="79"/>
      <c r="AD123" s="79"/>
      <c r="AE123" s="10"/>
      <c r="AF123" s="10"/>
    </row>
    <row r="124" spans="1:32" ht="15.75" customHeight="1">
      <c r="A124" s="79"/>
      <c r="B124" s="10"/>
      <c r="C124" s="10"/>
      <c r="D124" s="10"/>
      <c r="E124" s="79"/>
      <c r="F124" s="10"/>
      <c r="G124" s="10"/>
      <c r="H124" s="10"/>
      <c r="I124" s="10"/>
      <c r="J124" s="10"/>
      <c r="K124" s="10"/>
      <c r="L124" s="10"/>
      <c r="M124" s="10"/>
      <c r="N124" s="79"/>
      <c r="O124" s="10"/>
      <c r="P124" s="10"/>
      <c r="Q124" s="10"/>
      <c r="R124" s="10"/>
      <c r="S124" s="10"/>
      <c r="T124" s="10"/>
      <c r="U124" s="79"/>
      <c r="V124" s="10"/>
      <c r="W124" s="79"/>
      <c r="X124" s="79"/>
      <c r="Y124" s="79"/>
      <c r="Z124" s="79"/>
      <c r="AA124" s="79"/>
      <c r="AB124" s="79"/>
      <c r="AC124" s="79"/>
      <c r="AD124" s="79"/>
      <c r="AE124" s="10"/>
      <c r="AF124" s="10"/>
    </row>
    <row r="125" spans="1:32" ht="15.75" customHeight="1">
      <c r="A125" s="79"/>
      <c r="B125" s="10"/>
      <c r="C125" s="10"/>
      <c r="D125" s="10"/>
      <c r="E125" s="79"/>
      <c r="F125" s="10"/>
      <c r="G125" s="10"/>
      <c r="H125" s="10"/>
      <c r="I125" s="10"/>
      <c r="J125" s="10"/>
      <c r="K125" s="10"/>
      <c r="L125" s="10"/>
      <c r="M125" s="10"/>
      <c r="N125" s="79"/>
      <c r="O125" s="10"/>
      <c r="P125" s="10"/>
      <c r="Q125" s="10"/>
      <c r="R125" s="10"/>
      <c r="S125" s="10"/>
      <c r="T125" s="10"/>
      <c r="U125" s="79"/>
      <c r="V125" s="10"/>
      <c r="W125" s="79"/>
      <c r="X125" s="79"/>
      <c r="Y125" s="79"/>
      <c r="Z125" s="79"/>
      <c r="AA125" s="79"/>
      <c r="AB125" s="79"/>
      <c r="AC125" s="79"/>
      <c r="AD125" s="79"/>
      <c r="AE125" s="10"/>
      <c r="AF125" s="10"/>
    </row>
    <row r="126" spans="1:32" ht="15.75" customHeight="1">
      <c r="A126" s="79"/>
      <c r="B126" s="10"/>
      <c r="C126" s="10"/>
      <c r="D126" s="10"/>
      <c r="E126" s="79"/>
      <c r="F126" s="10"/>
      <c r="G126" s="10"/>
      <c r="H126" s="10"/>
      <c r="I126" s="10"/>
      <c r="J126" s="10"/>
      <c r="K126" s="10"/>
      <c r="L126" s="10"/>
      <c r="M126" s="10"/>
      <c r="N126" s="79"/>
      <c r="O126" s="10"/>
      <c r="P126" s="10"/>
      <c r="Q126" s="10"/>
      <c r="R126" s="10"/>
      <c r="S126" s="10"/>
      <c r="T126" s="10"/>
      <c r="U126" s="79"/>
      <c r="V126" s="10"/>
      <c r="W126" s="79"/>
      <c r="X126" s="79"/>
      <c r="Y126" s="79"/>
      <c r="Z126" s="79"/>
      <c r="AA126" s="79"/>
      <c r="AB126" s="79"/>
      <c r="AC126" s="79"/>
      <c r="AD126" s="79"/>
      <c r="AE126" s="10"/>
      <c r="AF126" s="10"/>
    </row>
    <row r="127" spans="1:32" ht="15.75" customHeight="1">
      <c r="A127" s="79"/>
      <c r="B127" s="10"/>
      <c r="C127" s="10"/>
      <c r="D127" s="10"/>
      <c r="E127" s="79"/>
      <c r="F127" s="10"/>
      <c r="G127" s="10"/>
      <c r="H127" s="10"/>
      <c r="I127" s="10"/>
      <c r="J127" s="10"/>
      <c r="K127" s="10"/>
      <c r="L127" s="10"/>
      <c r="M127" s="10"/>
      <c r="N127" s="79"/>
      <c r="O127" s="10"/>
      <c r="P127" s="10"/>
      <c r="Q127" s="10"/>
      <c r="R127" s="10"/>
      <c r="S127" s="10"/>
      <c r="T127" s="10"/>
      <c r="U127" s="79"/>
      <c r="V127" s="10"/>
      <c r="W127" s="79"/>
      <c r="X127" s="79"/>
      <c r="Y127" s="79"/>
      <c r="Z127" s="79"/>
      <c r="AA127" s="79"/>
      <c r="AB127" s="79"/>
      <c r="AC127" s="79"/>
      <c r="AD127" s="79"/>
      <c r="AE127" s="10"/>
      <c r="AF127" s="10"/>
    </row>
    <row r="128" spans="1:32" ht="15.75" customHeight="1">
      <c r="A128" s="79"/>
      <c r="B128" s="10"/>
      <c r="C128" s="10"/>
      <c r="D128" s="10"/>
      <c r="E128" s="79"/>
      <c r="F128" s="10"/>
      <c r="G128" s="10"/>
      <c r="H128" s="10"/>
      <c r="I128" s="10"/>
      <c r="J128" s="10"/>
      <c r="K128" s="10"/>
      <c r="L128" s="10"/>
      <c r="M128" s="10"/>
      <c r="N128" s="79"/>
      <c r="O128" s="10"/>
      <c r="P128" s="10"/>
      <c r="Q128" s="10"/>
      <c r="R128" s="10"/>
      <c r="S128" s="10"/>
      <c r="T128" s="10"/>
      <c r="U128" s="79"/>
      <c r="V128" s="10"/>
      <c r="W128" s="79"/>
      <c r="X128" s="79"/>
      <c r="Y128" s="79"/>
      <c r="Z128" s="79"/>
      <c r="AA128" s="79"/>
      <c r="AB128" s="79"/>
      <c r="AC128" s="79"/>
      <c r="AD128" s="79"/>
      <c r="AE128" s="10"/>
      <c r="AF128" s="10"/>
    </row>
    <row r="129" spans="1:32" ht="15.75" customHeight="1">
      <c r="A129" s="79"/>
      <c r="B129" s="10"/>
      <c r="C129" s="10"/>
      <c r="D129" s="10"/>
      <c r="E129" s="79"/>
      <c r="F129" s="10"/>
      <c r="G129" s="10"/>
      <c r="H129" s="10"/>
      <c r="I129" s="10"/>
      <c r="J129" s="10"/>
      <c r="K129" s="10"/>
      <c r="L129" s="10"/>
      <c r="M129" s="10"/>
      <c r="N129" s="79"/>
      <c r="O129" s="10"/>
      <c r="P129" s="10"/>
      <c r="Q129" s="10"/>
      <c r="R129" s="10"/>
      <c r="S129" s="10"/>
      <c r="T129" s="10"/>
      <c r="U129" s="79"/>
      <c r="V129" s="10"/>
      <c r="W129" s="79"/>
      <c r="X129" s="79"/>
      <c r="Y129" s="79"/>
      <c r="Z129" s="79"/>
      <c r="AA129" s="79"/>
      <c r="AB129" s="79"/>
      <c r="AC129" s="79"/>
      <c r="AD129" s="79"/>
      <c r="AE129" s="10"/>
      <c r="AF129" s="10"/>
    </row>
    <row r="130" spans="1:32" ht="15.75" customHeight="1">
      <c r="A130" s="79"/>
      <c r="B130" s="10"/>
      <c r="C130" s="10"/>
      <c r="D130" s="10"/>
      <c r="E130" s="79"/>
      <c r="F130" s="10"/>
      <c r="G130" s="10"/>
      <c r="H130" s="10"/>
      <c r="I130" s="10"/>
      <c r="J130" s="10"/>
      <c r="K130" s="10"/>
      <c r="L130" s="10"/>
      <c r="M130" s="10"/>
      <c r="N130" s="79"/>
      <c r="O130" s="10"/>
      <c r="P130" s="10"/>
      <c r="Q130" s="10"/>
      <c r="R130" s="10"/>
      <c r="S130" s="10"/>
      <c r="T130" s="10"/>
      <c r="U130" s="79"/>
      <c r="V130" s="10"/>
      <c r="W130" s="79"/>
      <c r="X130" s="79"/>
      <c r="Y130" s="79"/>
      <c r="Z130" s="79"/>
      <c r="AA130" s="79"/>
      <c r="AB130" s="79"/>
      <c r="AC130" s="79"/>
      <c r="AD130" s="79"/>
      <c r="AE130" s="10"/>
      <c r="AF130" s="10"/>
    </row>
    <row r="131" spans="1:32" ht="15.75" customHeight="1">
      <c r="A131" s="79"/>
      <c r="B131" s="10"/>
      <c r="C131" s="10"/>
      <c r="D131" s="10"/>
      <c r="E131" s="79"/>
      <c r="F131" s="10"/>
      <c r="G131" s="10"/>
      <c r="H131" s="10"/>
      <c r="I131" s="10"/>
      <c r="J131" s="10"/>
      <c r="K131" s="10"/>
      <c r="L131" s="10"/>
      <c r="M131" s="10"/>
      <c r="N131" s="79"/>
      <c r="O131" s="10"/>
      <c r="P131" s="10"/>
      <c r="Q131" s="10"/>
      <c r="R131" s="10"/>
      <c r="S131" s="10"/>
      <c r="T131" s="10"/>
      <c r="U131" s="79"/>
      <c r="V131" s="10"/>
      <c r="W131" s="79"/>
      <c r="X131" s="79"/>
      <c r="Y131" s="79"/>
      <c r="Z131" s="79"/>
      <c r="AA131" s="79"/>
      <c r="AB131" s="79"/>
      <c r="AC131" s="79"/>
      <c r="AD131" s="79"/>
      <c r="AE131" s="10"/>
      <c r="AF131" s="10"/>
    </row>
    <row r="132" spans="1:32" ht="15.75" customHeight="1">
      <c r="A132" s="79"/>
      <c r="B132" s="10"/>
      <c r="C132" s="10"/>
      <c r="D132" s="10"/>
      <c r="E132" s="79"/>
      <c r="F132" s="10"/>
      <c r="G132" s="10"/>
      <c r="H132" s="10"/>
      <c r="I132" s="10"/>
      <c r="J132" s="10"/>
      <c r="K132" s="10"/>
      <c r="L132" s="10"/>
      <c r="M132" s="10"/>
      <c r="N132" s="79"/>
      <c r="O132" s="10"/>
      <c r="P132" s="10"/>
      <c r="Q132" s="10"/>
      <c r="R132" s="10"/>
      <c r="S132" s="10"/>
      <c r="T132" s="10"/>
      <c r="U132" s="79"/>
      <c r="V132" s="10"/>
      <c r="W132" s="79"/>
      <c r="X132" s="79"/>
      <c r="Y132" s="79"/>
      <c r="Z132" s="79"/>
      <c r="AA132" s="79"/>
      <c r="AB132" s="79"/>
      <c r="AC132" s="79"/>
      <c r="AD132" s="79"/>
      <c r="AE132" s="10"/>
      <c r="AF132" s="10"/>
    </row>
    <row r="133" spans="1:32" ht="15.75" customHeight="1">
      <c r="A133" s="79"/>
      <c r="B133" s="10"/>
      <c r="C133" s="10"/>
      <c r="D133" s="10"/>
      <c r="E133" s="79"/>
      <c r="F133" s="10"/>
      <c r="G133" s="10"/>
      <c r="H133" s="10"/>
      <c r="I133" s="10"/>
      <c r="J133" s="10"/>
      <c r="K133" s="10"/>
      <c r="L133" s="10"/>
      <c r="M133" s="10"/>
      <c r="N133" s="79"/>
      <c r="O133" s="10"/>
      <c r="P133" s="10"/>
      <c r="Q133" s="10"/>
      <c r="R133" s="10"/>
      <c r="S133" s="10"/>
      <c r="T133" s="10"/>
      <c r="U133" s="79"/>
      <c r="V133" s="10"/>
      <c r="W133" s="79"/>
      <c r="X133" s="79"/>
      <c r="Y133" s="79"/>
      <c r="Z133" s="79"/>
      <c r="AA133" s="79"/>
      <c r="AB133" s="79"/>
      <c r="AC133" s="79"/>
      <c r="AD133" s="79"/>
      <c r="AE133" s="10"/>
      <c r="AF133" s="10"/>
    </row>
    <row r="134" spans="1:32" ht="15.75" customHeight="1">
      <c r="A134" s="79"/>
      <c r="B134" s="10"/>
      <c r="C134" s="10"/>
      <c r="D134" s="10"/>
      <c r="E134" s="79"/>
      <c r="F134" s="10"/>
      <c r="G134" s="10"/>
      <c r="H134" s="10"/>
      <c r="I134" s="10"/>
      <c r="J134" s="10"/>
      <c r="K134" s="10"/>
      <c r="L134" s="10"/>
      <c r="M134" s="10"/>
      <c r="N134" s="79"/>
      <c r="O134" s="10"/>
      <c r="P134" s="10"/>
      <c r="Q134" s="10"/>
      <c r="R134" s="10"/>
      <c r="S134" s="10"/>
      <c r="T134" s="10"/>
      <c r="U134" s="79"/>
      <c r="V134" s="10"/>
      <c r="W134" s="79"/>
      <c r="X134" s="79"/>
      <c r="Y134" s="79"/>
      <c r="Z134" s="79"/>
      <c r="AA134" s="79"/>
      <c r="AB134" s="79"/>
      <c r="AC134" s="79"/>
      <c r="AD134" s="79"/>
      <c r="AE134" s="10"/>
      <c r="AF134" s="10"/>
    </row>
    <row r="135" spans="1:32" ht="15.75" customHeight="1">
      <c r="A135" s="79"/>
      <c r="B135" s="10"/>
      <c r="C135" s="10"/>
      <c r="D135" s="10"/>
      <c r="E135" s="79"/>
      <c r="F135" s="10"/>
      <c r="G135" s="10"/>
      <c r="H135" s="10"/>
      <c r="I135" s="10"/>
      <c r="J135" s="10"/>
      <c r="K135" s="10"/>
      <c r="L135" s="10"/>
      <c r="M135" s="10"/>
      <c r="N135" s="79"/>
      <c r="O135" s="10"/>
      <c r="P135" s="10"/>
      <c r="Q135" s="10"/>
      <c r="R135" s="10"/>
      <c r="S135" s="10"/>
      <c r="T135" s="10"/>
      <c r="U135" s="79"/>
      <c r="V135" s="10"/>
      <c r="W135" s="79"/>
      <c r="X135" s="79"/>
      <c r="Y135" s="79"/>
      <c r="Z135" s="79"/>
      <c r="AA135" s="79"/>
      <c r="AB135" s="79"/>
      <c r="AC135" s="79"/>
      <c r="AD135" s="79"/>
      <c r="AE135" s="10"/>
      <c r="AF135" s="10"/>
    </row>
    <row r="136" spans="1:32" ht="15.75" customHeight="1">
      <c r="A136" s="79"/>
      <c r="B136" s="10"/>
      <c r="C136" s="10"/>
      <c r="D136" s="10"/>
      <c r="E136" s="79"/>
      <c r="F136" s="10"/>
      <c r="G136" s="10"/>
      <c r="H136" s="10"/>
      <c r="I136" s="10"/>
      <c r="J136" s="10"/>
      <c r="K136" s="10"/>
      <c r="L136" s="10"/>
      <c r="M136" s="10"/>
      <c r="N136" s="79"/>
      <c r="O136" s="10"/>
      <c r="P136" s="10"/>
      <c r="Q136" s="10"/>
      <c r="R136" s="10"/>
      <c r="S136" s="10"/>
      <c r="T136" s="10"/>
      <c r="U136" s="79"/>
      <c r="V136" s="10"/>
      <c r="W136" s="79"/>
      <c r="X136" s="79"/>
      <c r="Y136" s="79"/>
      <c r="Z136" s="79"/>
      <c r="AA136" s="79"/>
      <c r="AB136" s="79"/>
      <c r="AC136" s="79"/>
      <c r="AD136" s="79"/>
      <c r="AE136" s="10"/>
      <c r="AF136" s="10"/>
    </row>
    <row r="137" spans="1:32" ht="15.75" customHeight="1">
      <c r="A137" s="79"/>
      <c r="B137" s="10"/>
      <c r="C137" s="10"/>
      <c r="D137" s="10"/>
      <c r="E137" s="79"/>
      <c r="F137" s="10"/>
      <c r="G137" s="10"/>
      <c r="H137" s="10"/>
      <c r="I137" s="10"/>
      <c r="J137" s="10"/>
      <c r="K137" s="10"/>
      <c r="L137" s="10"/>
      <c r="M137" s="10"/>
      <c r="N137" s="79"/>
      <c r="O137" s="10"/>
      <c r="P137" s="10"/>
      <c r="Q137" s="10"/>
      <c r="R137" s="10"/>
      <c r="S137" s="10"/>
      <c r="T137" s="10"/>
      <c r="U137" s="79"/>
      <c r="V137" s="10"/>
      <c r="W137" s="79"/>
      <c r="X137" s="79"/>
      <c r="Y137" s="79"/>
      <c r="Z137" s="79"/>
      <c r="AA137" s="79"/>
      <c r="AB137" s="79"/>
      <c r="AC137" s="79"/>
      <c r="AD137" s="79"/>
      <c r="AE137" s="10"/>
      <c r="AF137" s="10"/>
    </row>
    <row r="138" spans="1:32" ht="15.75" customHeight="1">
      <c r="A138" s="79"/>
      <c r="B138" s="10"/>
      <c r="C138" s="10"/>
      <c r="D138" s="10"/>
      <c r="E138" s="79"/>
      <c r="F138" s="10"/>
      <c r="G138" s="10"/>
      <c r="H138" s="10"/>
      <c r="I138" s="10"/>
      <c r="J138" s="10"/>
      <c r="K138" s="10"/>
      <c r="L138" s="10"/>
      <c r="M138" s="10"/>
      <c r="N138" s="79"/>
      <c r="O138" s="10"/>
      <c r="P138" s="10"/>
      <c r="Q138" s="10"/>
      <c r="R138" s="10"/>
      <c r="S138" s="10"/>
      <c r="T138" s="10"/>
      <c r="U138" s="79"/>
      <c r="V138" s="10"/>
      <c r="W138" s="79"/>
      <c r="X138" s="79"/>
      <c r="Y138" s="79"/>
      <c r="Z138" s="79"/>
      <c r="AA138" s="79"/>
      <c r="AB138" s="79"/>
      <c r="AC138" s="79"/>
      <c r="AD138" s="79"/>
      <c r="AE138" s="10"/>
      <c r="AF138" s="10"/>
    </row>
    <row r="139" spans="1:32" ht="15.75" customHeight="1">
      <c r="A139" s="79"/>
      <c r="B139" s="10"/>
      <c r="C139" s="10"/>
      <c r="D139" s="10"/>
      <c r="E139" s="79"/>
      <c r="F139" s="10"/>
      <c r="G139" s="10"/>
      <c r="H139" s="10"/>
      <c r="I139" s="10"/>
      <c r="J139" s="10"/>
      <c r="K139" s="10"/>
      <c r="L139" s="10"/>
      <c r="M139" s="10"/>
      <c r="N139" s="79"/>
      <c r="O139" s="10"/>
      <c r="P139" s="10"/>
      <c r="Q139" s="10"/>
      <c r="R139" s="10"/>
      <c r="S139" s="10"/>
      <c r="T139" s="10"/>
      <c r="U139" s="79"/>
      <c r="V139" s="10"/>
      <c r="W139" s="79"/>
      <c r="X139" s="79"/>
      <c r="Y139" s="79"/>
      <c r="Z139" s="79"/>
      <c r="AA139" s="79"/>
      <c r="AB139" s="79"/>
      <c r="AC139" s="79"/>
      <c r="AD139" s="79"/>
      <c r="AE139" s="10"/>
      <c r="AF139" s="10"/>
    </row>
    <row r="140" spans="1:32" ht="15.75" customHeight="1">
      <c r="A140" s="79"/>
      <c r="B140" s="10"/>
      <c r="C140" s="10"/>
      <c r="D140" s="10"/>
      <c r="E140" s="79"/>
      <c r="F140" s="10"/>
      <c r="G140" s="10"/>
      <c r="H140" s="10"/>
      <c r="I140" s="10"/>
      <c r="J140" s="10"/>
      <c r="K140" s="10"/>
      <c r="L140" s="10"/>
      <c r="M140" s="10"/>
      <c r="N140" s="79"/>
      <c r="O140" s="10"/>
      <c r="P140" s="10"/>
      <c r="Q140" s="10"/>
      <c r="R140" s="10"/>
      <c r="S140" s="10"/>
      <c r="T140" s="10"/>
      <c r="U140" s="79"/>
      <c r="V140" s="10"/>
      <c r="W140" s="79"/>
      <c r="X140" s="79"/>
      <c r="Y140" s="79"/>
      <c r="Z140" s="79"/>
      <c r="AA140" s="79"/>
      <c r="AB140" s="79"/>
      <c r="AC140" s="79"/>
      <c r="AD140" s="79"/>
      <c r="AE140" s="10"/>
      <c r="AF140" s="10"/>
    </row>
    <row r="141" spans="1:32" ht="15.75" customHeight="1">
      <c r="A141" s="79"/>
      <c r="B141" s="10"/>
      <c r="C141" s="10"/>
      <c r="D141" s="10"/>
      <c r="E141" s="79"/>
      <c r="F141" s="10"/>
      <c r="G141" s="10"/>
      <c r="H141" s="10"/>
      <c r="I141" s="10"/>
      <c r="J141" s="10"/>
      <c r="K141" s="10"/>
      <c r="L141" s="10"/>
      <c r="M141" s="10"/>
      <c r="N141" s="79"/>
      <c r="O141" s="10"/>
      <c r="P141" s="10"/>
      <c r="Q141" s="10"/>
      <c r="R141" s="10"/>
      <c r="S141" s="10"/>
      <c r="T141" s="10"/>
      <c r="U141" s="79"/>
      <c r="V141" s="10"/>
      <c r="W141" s="79"/>
      <c r="X141" s="79"/>
      <c r="Y141" s="79"/>
      <c r="Z141" s="79"/>
      <c r="AA141" s="79"/>
      <c r="AB141" s="79"/>
      <c r="AC141" s="79"/>
      <c r="AD141" s="79"/>
      <c r="AE141" s="10"/>
      <c r="AF141" s="10"/>
    </row>
    <row r="142" spans="1:32" ht="15.75" customHeight="1">
      <c r="A142" s="79"/>
      <c r="B142" s="10"/>
      <c r="C142" s="10"/>
      <c r="D142" s="10"/>
      <c r="E142" s="79"/>
      <c r="F142" s="10"/>
      <c r="G142" s="10"/>
      <c r="H142" s="10"/>
      <c r="I142" s="10"/>
      <c r="J142" s="10"/>
      <c r="K142" s="10"/>
      <c r="L142" s="10"/>
      <c r="M142" s="10"/>
      <c r="N142" s="79"/>
      <c r="O142" s="10"/>
      <c r="P142" s="10"/>
      <c r="Q142" s="10"/>
      <c r="R142" s="10"/>
      <c r="S142" s="10"/>
      <c r="T142" s="10"/>
      <c r="U142" s="79"/>
      <c r="V142" s="10"/>
      <c r="W142" s="79"/>
      <c r="X142" s="79"/>
      <c r="Y142" s="79"/>
      <c r="Z142" s="79"/>
      <c r="AA142" s="79"/>
      <c r="AB142" s="79"/>
      <c r="AC142" s="79"/>
      <c r="AD142" s="79"/>
      <c r="AE142" s="10"/>
      <c r="AF142" s="10"/>
    </row>
    <row r="143" spans="1:32" ht="15.75" customHeight="1">
      <c r="A143" s="79"/>
      <c r="B143" s="10"/>
      <c r="C143" s="10"/>
      <c r="D143" s="10"/>
      <c r="E143" s="79"/>
      <c r="F143" s="10"/>
      <c r="G143" s="10"/>
      <c r="H143" s="10"/>
      <c r="I143" s="10"/>
      <c r="J143" s="10"/>
      <c r="K143" s="10"/>
      <c r="L143" s="10"/>
      <c r="M143" s="10"/>
      <c r="N143" s="79"/>
      <c r="O143" s="10"/>
      <c r="P143" s="10"/>
      <c r="Q143" s="10"/>
      <c r="R143" s="10"/>
      <c r="S143" s="10"/>
      <c r="T143" s="10"/>
      <c r="U143" s="79"/>
      <c r="V143" s="10"/>
      <c r="W143" s="79"/>
      <c r="X143" s="79"/>
      <c r="Y143" s="79"/>
      <c r="Z143" s="79"/>
      <c r="AA143" s="79"/>
      <c r="AB143" s="79"/>
      <c r="AC143" s="79"/>
      <c r="AD143" s="79"/>
      <c r="AE143" s="10"/>
      <c r="AF143" s="10"/>
    </row>
    <row r="144" spans="1:32" ht="15.75" customHeight="1">
      <c r="A144" s="79"/>
      <c r="B144" s="10"/>
      <c r="C144" s="10"/>
      <c r="D144" s="10"/>
      <c r="E144" s="79"/>
      <c r="F144" s="10"/>
      <c r="G144" s="10"/>
      <c r="H144" s="10"/>
      <c r="I144" s="10"/>
      <c r="J144" s="10"/>
      <c r="K144" s="10"/>
      <c r="L144" s="10"/>
      <c r="M144" s="10"/>
      <c r="N144" s="79"/>
      <c r="O144" s="10"/>
      <c r="P144" s="10"/>
      <c r="Q144" s="10"/>
      <c r="R144" s="10"/>
      <c r="S144" s="10"/>
      <c r="T144" s="10"/>
      <c r="U144" s="79"/>
      <c r="V144" s="10"/>
      <c r="W144" s="79"/>
      <c r="X144" s="79"/>
      <c r="Y144" s="79"/>
      <c r="Z144" s="79"/>
      <c r="AA144" s="79"/>
      <c r="AB144" s="79"/>
      <c r="AC144" s="79"/>
      <c r="AD144" s="79"/>
      <c r="AE144" s="10"/>
      <c r="AF144" s="10"/>
    </row>
    <row r="145" spans="1:32" ht="15.75" customHeight="1">
      <c r="A145" s="79"/>
      <c r="B145" s="10"/>
      <c r="C145" s="10"/>
      <c r="D145" s="10"/>
      <c r="E145" s="79"/>
      <c r="F145" s="10"/>
      <c r="G145" s="10"/>
      <c r="H145" s="10"/>
      <c r="I145" s="10"/>
      <c r="J145" s="10"/>
      <c r="K145" s="10"/>
      <c r="L145" s="10"/>
      <c r="M145" s="10"/>
      <c r="N145" s="79"/>
      <c r="O145" s="10"/>
      <c r="P145" s="10"/>
      <c r="Q145" s="10"/>
      <c r="R145" s="10"/>
      <c r="S145" s="10"/>
      <c r="T145" s="10"/>
      <c r="U145" s="79"/>
      <c r="V145" s="10"/>
      <c r="W145" s="79"/>
      <c r="X145" s="79"/>
      <c r="Y145" s="79"/>
      <c r="Z145" s="79"/>
      <c r="AA145" s="79"/>
      <c r="AB145" s="79"/>
      <c r="AC145" s="79"/>
      <c r="AD145" s="79"/>
      <c r="AE145" s="10"/>
      <c r="AF145" s="10"/>
    </row>
    <row r="146" spans="1:32" ht="15.75" customHeight="1">
      <c r="A146" s="79"/>
      <c r="B146" s="10"/>
      <c r="C146" s="10"/>
      <c r="D146" s="10"/>
      <c r="E146" s="79"/>
      <c r="F146" s="10"/>
      <c r="G146" s="10"/>
      <c r="H146" s="10"/>
      <c r="I146" s="10"/>
      <c r="J146" s="10"/>
      <c r="K146" s="10"/>
      <c r="L146" s="10"/>
      <c r="M146" s="10"/>
      <c r="N146" s="79"/>
      <c r="O146" s="10"/>
      <c r="P146" s="10"/>
      <c r="Q146" s="10"/>
      <c r="R146" s="10"/>
      <c r="S146" s="10"/>
      <c r="T146" s="10"/>
      <c r="U146" s="79"/>
      <c r="V146" s="10"/>
      <c r="W146" s="79"/>
      <c r="X146" s="79"/>
      <c r="Y146" s="79"/>
      <c r="Z146" s="79"/>
      <c r="AA146" s="79"/>
      <c r="AB146" s="79"/>
      <c r="AC146" s="79"/>
      <c r="AD146" s="79"/>
      <c r="AE146" s="10"/>
      <c r="AF146" s="10"/>
    </row>
    <row r="147" spans="1:32" ht="15.75" customHeight="1">
      <c r="A147" s="79"/>
      <c r="B147" s="10"/>
      <c r="C147" s="10"/>
      <c r="D147" s="10"/>
      <c r="E147" s="79"/>
      <c r="F147" s="10"/>
      <c r="G147" s="10"/>
      <c r="H147" s="10"/>
      <c r="I147" s="10"/>
      <c r="J147" s="10"/>
      <c r="K147" s="10"/>
      <c r="L147" s="10"/>
      <c r="M147" s="10"/>
      <c r="N147" s="79"/>
      <c r="O147" s="10"/>
      <c r="P147" s="10"/>
      <c r="Q147" s="10"/>
      <c r="R147" s="10"/>
      <c r="S147" s="10"/>
      <c r="T147" s="10"/>
      <c r="U147" s="79"/>
      <c r="V147" s="10"/>
      <c r="W147" s="79"/>
      <c r="X147" s="79"/>
      <c r="Y147" s="79"/>
      <c r="Z147" s="79"/>
      <c r="AA147" s="79"/>
      <c r="AB147" s="79"/>
      <c r="AC147" s="79"/>
      <c r="AD147" s="79"/>
      <c r="AE147" s="10"/>
      <c r="AF147" s="10"/>
    </row>
    <row r="148" spans="1:32" ht="15.75" customHeight="1">
      <c r="A148" s="79"/>
      <c r="B148" s="10"/>
      <c r="C148" s="10"/>
      <c r="D148" s="10"/>
      <c r="E148" s="79"/>
      <c r="F148" s="10"/>
      <c r="G148" s="10"/>
      <c r="H148" s="10"/>
      <c r="I148" s="10"/>
      <c r="J148" s="10"/>
      <c r="K148" s="10"/>
      <c r="L148" s="10"/>
      <c r="M148" s="10"/>
      <c r="N148" s="79"/>
      <c r="O148" s="10"/>
      <c r="P148" s="10"/>
      <c r="Q148" s="10"/>
      <c r="R148" s="10"/>
      <c r="S148" s="10"/>
      <c r="T148" s="10"/>
      <c r="U148" s="79"/>
      <c r="V148" s="10"/>
      <c r="W148" s="79"/>
      <c r="X148" s="79"/>
      <c r="Y148" s="79"/>
      <c r="Z148" s="79"/>
      <c r="AA148" s="79"/>
      <c r="AB148" s="79"/>
      <c r="AC148" s="79"/>
      <c r="AD148" s="79"/>
      <c r="AE148" s="10"/>
      <c r="AF148" s="10"/>
    </row>
    <row r="149" spans="1:32" ht="15.75" customHeight="1">
      <c r="A149" s="79"/>
      <c r="B149" s="10"/>
      <c r="C149" s="10"/>
      <c r="D149" s="10"/>
      <c r="E149" s="79"/>
      <c r="F149" s="10"/>
      <c r="G149" s="10"/>
      <c r="H149" s="10"/>
      <c r="I149" s="10"/>
      <c r="J149" s="10"/>
      <c r="K149" s="10"/>
      <c r="L149" s="10"/>
      <c r="M149" s="10"/>
      <c r="N149" s="79"/>
      <c r="O149" s="10"/>
      <c r="P149" s="10"/>
      <c r="Q149" s="10"/>
      <c r="R149" s="10"/>
      <c r="S149" s="10"/>
      <c r="T149" s="10"/>
      <c r="U149" s="79"/>
      <c r="V149" s="10"/>
      <c r="W149" s="79"/>
      <c r="X149" s="79"/>
      <c r="Y149" s="79"/>
      <c r="Z149" s="79"/>
      <c r="AA149" s="79"/>
      <c r="AB149" s="79"/>
      <c r="AC149" s="79"/>
      <c r="AD149" s="79"/>
      <c r="AE149" s="10"/>
      <c r="AF149" s="10"/>
    </row>
    <row r="150" spans="1:32" ht="15.75" customHeight="1">
      <c r="A150" s="79"/>
      <c r="B150" s="10"/>
      <c r="C150" s="10"/>
      <c r="D150" s="10"/>
      <c r="E150" s="79"/>
      <c r="F150" s="10"/>
      <c r="G150" s="10"/>
      <c r="H150" s="10"/>
      <c r="I150" s="10"/>
      <c r="J150" s="10"/>
      <c r="K150" s="10"/>
      <c r="L150" s="10"/>
      <c r="M150" s="10"/>
      <c r="N150" s="79"/>
      <c r="O150" s="10"/>
      <c r="P150" s="10"/>
      <c r="Q150" s="10"/>
      <c r="R150" s="10"/>
      <c r="S150" s="10"/>
      <c r="T150" s="10"/>
      <c r="U150" s="79"/>
      <c r="V150" s="10"/>
      <c r="W150" s="79"/>
      <c r="X150" s="79"/>
      <c r="Y150" s="79"/>
      <c r="Z150" s="79"/>
      <c r="AA150" s="79"/>
      <c r="AB150" s="79"/>
      <c r="AC150" s="79"/>
      <c r="AD150" s="79"/>
      <c r="AE150" s="10"/>
      <c r="AF150" s="10"/>
    </row>
    <row r="151" spans="1:32" ht="15.75" customHeight="1">
      <c r="A151" s="79"/>
      <c r="B151" s="10"/>
      <c r="C151" s="10"/>
      <c r="D151" s="10"/>
      <c r="E151" s="79"/>
      <c r="F151" s="10"/>
      <c r="G151" s="10"/>
      <c r="H151" s="10"/>
      <c r="I151" s="10"/>
      <c r="J151" s="10"/>
      <c r="K151" s="10"/>
      <c r="L151" s="10"/>
      <c r="M151" s="10"/>
      <c r="N151" s="79"/>
      <c r="O151" s="10"/>
      <c r="P151" s="10"/>
      <c r="Q151" s="10"/>
      <c r="R151" s="10"/>
      <c r="S151" s="10"/>
      <c r="T151" s="10"/>
      <c r="U151" s="79"/>
      <c r="V151" s="10"/>
      <c r="W151" s="79"/>
      <c r="X151" s="79"/>
      <c r="Y151" s="79"/>
      <c r="Z151" s="79"/>
      <c r="AA151" s="79"/>
      <c r="AB151" s="79"/>
      <c r="AC151" s="79"/>
      <c r="AD151" s="79"/>
      <c r="AE151" s="10"/>
      <c r="AF151" s="10"/>
    </row>
    <row r="152" spans="1:32" ht="15.75" customHeight="1">
      <c r="A152" s="79"/>
      <c r="B152" s="10"/>
      <c r="C152" s="10"/>
      <c r="D152" s="10"/>
      <c r="E152" s="79"/>
      <c r="F152" s="10"/>
      <c r="G152" s="10"/>
      <c r="H152" s="10"/>
      <c r="I152" s="10"/>
      <c r="J152" s="10"/>
      <c r="K152" s="10"/>
      <c r="L152" s="10"/>
      <c r="M152" s="10"/>
      <c r="N152" s="79"/>
      <c r="O152" s="10"/>
      <c r="P152" s="10"/>
      <c r="Q152" s="10"/>
      <c r="R152" s="10"/>
      <c r="S152" s="10"/>
      <c r="T152" s="10"/>
      <c r="U152" s="79"/>
      <c r="V152" s="10"/>
      <c r="W152" s="79"/>
      <c r="X152" s="79"/>
      <c r="Y152" s="79"/>
      <c r="Z152" s="79"/>
      <c r="AA152" s="79"/>
      <c r="AB152" s="79"/>
      <c r="AC152" s="79"/>
      <c r="AD152" s="79"/>
      <c r="AE152" s="10"/>
      <c r="AF152" s="10"/>
    </row>
    <row r="153" spans="1:32" ht="15.75" customHeight="1">
      <c r="A153" s="79"/>
      <c r="B153" s="10"/>
      <c r="C153" s="10"/>
      <c r="D153" s="10"/>
      <c r="E153" s="79"/>
      <c r="F153" s="10"/>
      <c r="G153" s="10"/>
      <c r="H153" s="10"/>
      <c r="I153" s="10"/>
      <c r="J153" s="10"/>
      <c r="K153" s="10"/>
      <c r="L153" s="10"/>
      <c r="M153" s="10"/>
      <c r="N153" s="79"/>
      <c r="O153" s="10"/>
      <c r="P153" s="10"/>
      <c r="Q153" s="10"/>
      <c r="R153" s="10"/>
      <c r="S153" s="10"/>
      <c r="T153" s="10"/>
      <c r="U153" s="79"/>
      <c r="V153" s="10"/>
      <c r="W153" s="79"/>
      <c r="X153" s="79"/>
      <c r="Y153" s="79"/>
      <c r="Z153" s="79"/>
      <c r="AA153" s="79"/>
      <c r="AB153" s="79"/>
      <c r="AC153" s="79"/>
      <c r="AD153" s="79"/>
      <c r="AE153" s="10"/>
      <c r="AF153" s="10"/>
    </row>
    <row r="154" spans="1:32" ht="15.75" customHeight="1">
      <c r="A154" s="79"/>
      <c r="B154" s="10"/>
      <c r="C154" s="10"/>
      <c r="D154" s="10"/>
      <c r="E154" s="79"/>
      <c r="F154" s="10"/>
      <c r="G154" s="10"/>
      <c r="H154" s="10"/>
      <c r="I154" s="10"/>
      <c r="J154" s="10"/>
      <c r="K154" s="10"/>
      <c r="L154" s="10"/>
      <c r="M154" s="10"/>
      <c r="N154" s="79"/>
      <c r="O154" s="10"/>
      <c r="P154" s="10"/>
      <c r="Q154" s="10"/>
      <c r="R154" s="10"/>
      <c r="S154" s="10"/>
      <c r="T154" s="10"/>
      <c r="U154" s="79"/>
      <c r="V154" s="10"/>
      <c r="W154" s="79"/>
      <c r="X154" s="79"/>
      <c r="Y154" s="79"/>
      <c r="Z154" s="79"/>
      <c r="AA154" s="79"/>
      <c r="AB154" s="79"/>
      <c r="AC154" s="79"/>
      <c r="AD154" s="79"/>
      <c r="AE154" s="10"/>
      <c r="AF154" s="10"/>
    </row>
    <row r="155" spans="1:32" ht="15.75" customHeight="1">
      <c r="A155" s="79"/>
      <c r="B155" s="10"/>
      <c r="C155" s="10"/>
      <c r="D155" s="10"/>
      <c r="E155" s="79"/>
      <c r="F155" s="10"/>
      <c r="G155" s="10"/>
      <c r="H155" s="10"/>
      <c r="I155" s="10"/>
      <c r="J155" s="10"/>
      <c r="K155" s="10"/>
      <c r="L155" s="10"/>
      <c r="M155" s="10"/>
      <c r="N155" s="79"/>
      <c r="O155" s="10"/>
      <c r="P155" s="10"/>
      <c r="Q155" s="10"/>
      <c r="R155" s="10"/>
      <c r="S155" s="10"/>
      <c r="T155" s="10"/>
      <c r="U155" s="79"/>
      <c r="V155" s="10"/>
      <c r="W155" s="79"/>
      <c r="X155" s="79"/>
      <c r="Y155" s="79"/>
      <c r="Z155" s="79"/>
      <c r="AA155" s="79"/>
      <c r="AB155" s="79"/>
      <c r="AC155" s="79"/>
      <c r="AD155" s="79"/>
      <c r="AE155" s="10"/>
      <c r="AF155" s="10"/>
    </row>
    <row r="156" spans="1:32" ht="15.75" customHeight="1">
      <c r="A156" s="79"/>
      <c r="B156" s="10"/>
      <c r="C156" s="10"/>
      <c r="D156" s="10"/>
      <c r="E156" s="79"/>
      <c r="F156" s="10"/>
      <c r="G156" s="10"/>
      <c r="H156" s="10"/>
      <c r="I156" s="10"/>
      <c r="J156" s="10"/>
      <c r="K156" s="10"/>
      <c r="L156" s="10"/>
      <c r="M156" s="10"/>
      <c r="N156" s="79"/>
      <c r="O156" s="10"/>
      <c r="P156" s="10"/>
      <c r="Q156" s="10"/>
      <c r="R156" s="10"/>
      <c r="S156" s="10"/>
      <c r="T156" s="10"/>
      <c r="U156" s="79"/>
      <c r="V156" s="10"/>
      <c r="W156" s="79"/>
      <c r="X156" s="79"/>
      <c r="Y156" s="79"/>
      <c r="Z156" s="79"/>
      <c r="AA156" s="79"/>
      <c r="AB156" s="79"/>
      <c r="AC156" s="79"/>
      <c r="AD156" s="79"/>
      <c r="AE156" s="10"/>
      <c r="AF156" s="10"/>
    </row>
    <row r="157" spans="1:32" ht="15.75" customHeight="1">
      <c r="A157" s="79"/>
      <c r="B157" s="10"/>
      <c r="C157" s="10"/>
      <c r="D157" s="10"/>
      <c r="E157" s="79"/>
      <c r="F157" s="10"/>
      <c r="G157" s="10"/>
      <c r="H157" s="10"/>
      <c r="I157" s="10"/>
      <c r="J157" s="10"/>
      <c r="K157" s="10"/>
      <c r="L157" s="10"/>
      <c r="M157" s="10"/>
      <c r="N157" s="79"/>
      <c r="O157" s="10"/>
      <c r="P157" s="10"/>
      <c r="Q157" s="10"/>
      <c r="R157" s="10"/>
      <c r="S157" s="10"/>
      <c r="T157" s="10"/>
      <c r="U157" s="79"/>
      <c r="V157" s="10"/>
      <c r="W157" s="79"/>
      <c r="X157" s="79"/>
      <c r="Y157" s="79"/>
      <c r="Z157" s="79"/>
      <c r="AA157" s="79"/>
      <c r="AB157" s="79"/>
      <c r="AC157" s="79"/>
      <c r="AD157" s="79"/>
      <c r="AE157" s="10"/>
      <c r="AF157" s="10"/>
    </row>
    <row r="158" spans="1:32" ht="15.75" customHeight="1">
      <c r="A158" s="79"/>
      <c r="B158" s="10"/>
      <c r="C158" s="10"/>
      <c r="D158" s="10"/>
      <c r="E158" s="79"/>
      <c r="F158" s="10"/>
      <c r="G158" s="10"/>
      <c r="H158" s="10"/>
      <c r="I158" s="10"/>
      <c r="J158" s="10"/>
      <c r="K158" s="10"/>
      <c r="L158" s="10"/>
      <c r="M158" s="10"/>
      <c r="N158" s="79"/>
      <c r="O158" s="10"/>
      <c r="P158" s="10"/>
      <c r="Q158" s="10"/>
      <c r="R158" s="10"/>
      <c r="S158" s="10"/>
      <c r="T158" s="10"/>
      <c r="U158" s="79"/>
      <c r="V158" s="10"/>
      <c r="W158" s="79"/>
      <c r="X158" s="79"/>
      <c r="Y158" s="79"/>
      <c r="Z158" s="79"/>
      <c r="AA158" s="79"/>
      <c r="AB158" s="79"/>
      <c r="AC158" s="79"/>
      <c r="AD158" s="79"/>
      <c r="AE158" s="10"/>
      <c r="AF158" s="10"/>
    </row>
    <row r="159" spans="1:32" ht="15.75" customHeight="1">
      <c r="A159" s="79"/>
      <c r="B159" s="10"/>
      <c r="C159" s="10"/>
      <c r="D159" s="10"/>
      <c r="E159" s="79"/>
      <c r="F159" s="10"/>
      <c r="G159" s="10"/>
      <c r="H159" s="10"/>
      <c r="I159" s="10"/>
      <c r="J159" s="10"/>
      <c r="K159" s="10"/>
      <c r="L159" s="10"/>
      <c r="M159" s="10"/>
      <c r="N159" s="79"/>
      <c r="O159" s="10"/>
      <c r="P159" s="10"/>
      <c r="Q159" s="10"/>
      <c r="R159" s="10"/>
      <c r="S159" s="10"/>
      <c r="T159" s="10"/>
      <c r="U159" s="79"/>
      <c r="V159" s="10"/>
      <c r="W159" s="79"/>
      <c r="X159" s="79"/>
      <c r="Y159" s="79"/>
      <c r="Z159" s="79"/>
      <c r="AA159" s="79"/>
      <c r="AB159" s="79"/>
      <c r="AC159" s="79"/>
      <c r="AD159" s="79"/>
      <c r="AE159" s="10"/>
      <c r="AF159" s="10"/>
    </row>
    <row r="160" spans="1:32" ht="15.75" customHeight="1">
      <c r="A160" s="79"/>
      <c r="B160" s="10"/>
      <c r="C160" s="10"/>
      <c r="D160" s="10"/>
      <c r="E160" s="79"/>
      <c r="F160" s="10"/>
      <c r="G160" s="10"/>
      <c r="H160" s="10"/>
      <c r="I160" s="10"/>
      <c r="J160" s="10"/>
      <c r="K160" s="10"/>
      <c r="L160" s="10"/>
      <c r="M160" s="10"/>
      <c r="N160" s="79"/>
      <c r="O160" s="10"/>
      <c r="P160" s="10"/>
      <c r="Q160" s="10"/>
      <c r="R160" s="10"/>
      <c r="S160" s="10"/>
      <c r="T160" s="10"/>
      <c r="U160" s="79"/>
      <c r="V160" s="10"/>
      <c r="W160" s="79"/>
      <c r="X160" s="79"/>
      <c r="Y160" s="79"/>
      <c r="Z160" s="79"/>
      <c r="AA160" s="79"/>
      <c r="AB160" s="79"/>
      <c r="AC160" s="79"/>
      <c r="AD160" s="79"/>
      <c r="AE160" s="10"/>
      <c r="AF160" s="10"/>
    </row>
    <row r="161" spans="1:32" ht="15.75" customHeight="1">
      <c r="A161" s="79"/>
      <c r="B161" s="10"/>
      <c r="C161" s="10"/>
      <c r="D161" s="10"/>
      <c r="E161" s="79"/>
      <c r="F161" s="10"/>
      <c r="G161" s="10"/>
      <c r="H161" s="10"/>
      <c r="I161" s="10"/>
      <c r="J161" s="10"/>
      <c r="K161" s="10"/>
      <c r="L161" s="10"/>
      <c r="M161" s="10"/>
      <c r="N161" s="79"/>
      <c r="O161" s="10"/>
      <c r="P161" s="10"/>
      <c r="Q161" s="10"/>
      <c r="R161" s="10"/>
      <c r="S161" s="10"/>
      <c r="T161" s="10"/>
      <c r="U161" s="79"/>
      <c r="V161" s="10"/>
      <c r="W161" s="79"/>
      <c r="X161" s="79"/>
      <c r="Y161" s="79"/>
      <c r="Z161" s="79"/>
      <c r="AA161" s="79"/>
      <c r="AB161" s="79"/>
      <c r="AC161" s="79"/>
      <c r="AD161" s="79"/>
      <c r="AE161" s="10"/>
      <c r="AF161" s="10"/>
    </row>
    <row r="162" spans="1:32" ht="15.75" customHeight="1">
      <c r="A162" s="79"/>
      <c r="B162" s="10"/>
      <c r="C162" s="10"/>
      <c r="D162" s="10"/>
      <c r="E162" s="79"/>
      <c r="F162" s="10"/>
      <c r="G162" s="10"/>
      <c r="H162" s="10"/>
      <c r="I162" s="10"/>
      <c r="J162" s="10"/>
      <c r="K162" s="10"/>
      <c r="L162" s="10"/>
      <c r="M162" s="10"/>
      <c r="N162" s="79"/>
      <c r="O162" s="10"/>
      <c r="P162" s="10"/>
      <c r="Q162" s="10"/>
      <c r="R162" s="10"/>
      <c r="S162" s="10"/>
      <c r="T162" s="10"/>
      <c r="U162" s="79"/>
      <c r="V162" s="10"/>
      <c r="W162" s="79"/>
      <c r="X162" s="79"/>
      <c r="Y162" s="79"/>
      <c r="Z162" s="79"/>
      <c r="AA162" s="79"/>
      <c r="AB162" s="79"/>
      <c r="AC162" s="79"/>
      <c r="AD162" s="79"/>
      <c r="AE162" s="10"/>
      <c r="AF162" s="10"/>
    </row>
    <row r="163" spans="1:32" ht="15.75" customHeight="1">
      <c r="A163" s="79"/>
      <c r="B163" s="10"/>
      <c r="C163" s="10"/>
      <c r="D163" s="10"/>
      <c r="E163" s="79"/>
      <c r="F163" s="10"/>
      <c r="G163" s="10"/>
      <c r="H163" s="10"/>
      <c r="I163" s="10"/>
      <c r="J163" s="10"/>
      <c r="K163" s="10"/>
      <c r="L163" s="10"/>
      <c r="M163" s="10"/>
      <c r="N163" s="79"/>
      <c r="O163" s="10"/>
      <c r="P163" s="10"/>
      <c r="Q163" s="10"/>
      <c r="R163" s="10"/>
      <c r="S163" s="10"/>
      <c r="T163" s="10"/>
      <c r="U163" s="79"/>
      <c r="V163" s="10"/>
      <c r="W163" s="79"/>
      <c r="X163" s="79"/>
      <c r="Y163" s="79"/>
      <c r="Z163" s="79"/>
      <c r="AA163" s="79"/>
      <c r="AB163" s="79"/>
      <c r="AC163" s="79"/>
      <c r="AD163" s="79"/>
      <c r="AE163" s="10"/>
      <c r="AF163" s="10"/>
    </row>
    <row r="164" spans="1:32" ht="15.75" customHeight="1">
      <c r="A164" s="79"/>
      <c r="B164" s="10"/>
      <c r="C164" s="10"/>
      <c r="D164" s="10"/>
      <c r="E164" s="79"/>
      <c r="F164" s="10"/>
      <c r="G164" s="10"/>
      <c r="H164" s="10"/>
      <c r="I164" s="10"/>
      <c r="J164" s="10"/>
      <c r="K164" s="10"/>
      <c r="L164" s="10"/>
      <c r="M164" s="10"/>
      <c r="N164" s="79"/>
      <c r="O164" s="10"/>
      <c r="P164" s="10"/>
      <c r="Q164" s="10"/>
      <c r="R164" s="10"/>
      <c r="S164" s="10"/>
      <c r="T164" s="10"/>
      <c r="U164" s="79"/>
      <c r="V164" s="10"/>
      <c r="W164" s="79"/>
      <c r="X164" s="79"/>
      <c r="Y164" s="79"/>
      <c r="Z164" s="79"/>
      <c r="AA164" s="79"/>
      <c r="AB164" s="79"/>
      <c r="AC164" s="79"/>
      <c r="AD164" s="79"/>
      <c r="AE164" s="10"/>
      <c r="AF164" s="10"/>
    </row>
    <row r="165" spans="1:32" ht="15.75" customHeight="1">
      <c r="A165" s="79"/>
      <c r="B165" s="10"/>
      <c r="C165" s="10"/>
      <c r="D165" s="10"/>
      <c r="E165" s="79"/>
      <c r="F165" s="10"/>
      <c r="G165" s="10"/>
      <c r="H165" s="10"/>
      <c r="I165" s="10"/>
      <c r="J165" s="10"/>
      <c r="K165" s="10"/>
      <c r="L165" s="10"/>
      <c r="M165" s="10"/>
      <c r="N165" s="79"/>
      <c r="O165" s="10"/>
      <c r="P165" s="10"/>
      <c r="Q165" s="10"/>
      <c r="R165" s="10"/>
      <c r="S165" s="10"/>
      <c r="T165" s="10"/>
      <c r="U165" s="79"/>
      <c r="V165" s="10"/>
      <c r="W165" s="79"/>
      <c r="X165" s="79"/>
      <c r="Y165" s="79"/>
      <c r="Z165" s="79"/>
      <c r="AA165" s="79"/>
      <c r="AB165" s="79"/>
      <c r="AC165" s="79"/>
      <c r="AD165" s="79"/>
      <c r="AE165" s="10"/>
      <c r="AF165" s="10"/>
    </row>
    <row r="166" spans="1:32" ht="15.75" customHeight="1">
      <c r="A166" s="79"/>
      <c r="B166" s="10"/>
      <c r="C166" s="10"/>
      <c r="D166" s="10"/>
      <c r="E166" s="79"/>
      <c r="F166" s="10"/>
      <c r="G166" s="10"/>
      <c r="H166" s="10"/>
      <c r="I166" s="10"/>
      <c r="J166" s="10"/>
      <c r="K166" s="10"/>
      <c r="L166" s="10"/>
      <c r="M166" s="10"/>
      <c r="N166" s="79"/>
      <c r="O166" s="10"/>
      <c r="P166" s="10"/>
      <c r="Q166" s="10"/>
      <c r="R166" s="10"/>
      <c r="S166" s="10"/>
      <c r="T166" s="10"/>
      <c r="U166" s="79"/>
      <c r="V166" s="10"/>
      <c r="W166" s="79"/>
      <c r="X166" s="79"/>
      <c r="Y166" s="79"/>
      <c r="Z166" s="79"/>
      <c r="AA166" s="79"/>
      <c r="AB166" s="79"/>
      <c r="AC166" s="79"/>
      <c r="AD166" s="79"/>
      <c r="AE166" s="10"/>
      <c r="AF166" s="10"/>
    </row>
    <row r="167" spans="1:32" ht="15.75" customHeight="1">
      <c r="A167" s="79"/>
      <c r="B167" s="10"/>
      <c r="C167" s="10"/>
      <c r="D167" s="10"/>
      <c r="E167" s="79"/>
      <c r="F167" s="10"/>
      <c r="G167" s="10"/>
      <c r="H167" s="10"/>
      <c r="I167" s="10"/>
      <c r="J167" s="10"/>
      <c r="K167" s="10"/>
      <c r="L167" s="10"/>
      <c r="M167" s="10"/>
      <c r="N167" s="79"/>
      <c r="O167" s="10"/>
      <c r="P167" s="10"/>
      <c r="Q167" s="10"/>
      <c r="R167" s="10"/>
      <c r="S167" s="10"/>
      <c r="T167" s="10"/>
      <c r="U167" s="79"/>
      <c r="V167" s="10"/>
      <c r="W167" s="79"/>
      <c r="X167" s="79"/>
      <c r="Y167" s="79"/>
      <c r="Z167" s="79"/>
      <c r="AA167" s="79"/>
      <c r="AB167" s="79"/>
      <c r="AC167" s="79"/>
      <c r="AD167" s="79"/>
      <c r="AE167" s="10"/>
      <c r="AF167" s="10"/>
    </row>
    <row r="168" spans="1:32" ht="15.75" customHeight="1">
      <c r="A168" s="79"/>
      <c r="B168" s="10"/>
      <c r="C168" s="10"/>
      <c r="D168" s="10"/>
      <c r="E168" s="79"/>
      <c r="F168" s="10"/>
      <c r="G168" s="10"/>
      <c r="H168" s="10"/>
      <c r="I168" s="10"/>
      <c r="J168" s="10"/>
      <c r="K168" s="10"/>
      <c r="L168" s="10"/>
      <c r="M168" s="10"/>
      <c r="N168" s="79"/>
      <c r="O168" s="10"/>
      <c r="P168" s="10"/>
      <c r="Q168" s="10"/>
      <c r="R168" s="10"/>
      <c r="S168" s="10"/>
      <c r="T168" s="10"/>
      <c r="U168" s="79"/>
      <c r="V168" s="10"/>
      <c r="W168" s="79"/>
      <c r="X168" s="79"/>
      <c r="Y168" s="79"/>
      <c r="Z168" s="79"/>
      <c r="AA168" s="79"/>
      <c r="AB168" s="79"/>
      <c r="AC168" s="79"/>
      <c r="AD168" s="79"/>
      <c r="AE168" s="10"/>
      <c r="AF168" s="10"/>
    </row>
    <row r="169" spans="1:32" ht="15.75" customHeight="1">
      <c r="A169" s="79"/>
      <c r="B169" s="10"/>
      <c r="C169" s="10"/>
      <c r="D169" s="10"/>
      <c r="E169" s="79"/>
      <c r="F169" s="10"/>
      <c r="G169" s="10"/>
      <c r="H169" s="10"/>
      <c r="I169" s="10"/>
      <c r="J169" s="10"/>
      <c r="K169" s="10"/>
      <c r="L169" s="10"/>
      <c r="M169" s="10"/>
      <c r="N169" s="79"/>
      <c r="O169" s="10"/>
      <c r="P169" s="10"/>
      <c r="Q169" s="10"/>
      <c r="R169" s="10"/>
      <c r="S169" s="10"/>
      <c r="T169" s="10"/>
      <c r="U169" s="79"/>
      <c r="V169" s="10"/>
      <c r="W169" s="79"/>
      <c r="X169" s="79"/>
      <c r="Y169" s="79"/>
      <c r="Z169" s="79"/>
      <c r="AA169" s="79"/>
      <c r="AB169" s="79"/>
      <c r="AC169" s="79"/>
      <c r="AD169" s="79"/>
      <c r="AE169" s="10"/>
      <c r="AF169" s="10"/>
    </row>
    <row r="170" spans="1:32" ht="15.75" customHeight="1">
      <c r="A170" s="79"/>
      <c r="B170" s="10"/>
      <c r="C170" s="10"/>
      <c r="D170" s="10"/>
      <c r="E170" s="79"/>
      <c r="F170" s="10"/>
      <c r="G170" s="10"/>
      <c r="H170" s="10"/>
      <c r="I170" s="10"/>
      <c r="J170" s="10"/>
      <c r="K170" s="10"/>
      <c r="L170" s="10"/>
      <c r="M170" s="10"/>
      <c r="N170" s="79"/>
      <c r="O170" s="10"/>
      <c r="P170" s="10"/>
      <c r="Q170" s="10"/>
      <c r="R170" s="10"/>
      <c r="S170" s="10"/>
      <c r="T170" s="10"/>
      <c r="U170" s="79"/>
      <c r="V170" s="10"/>
      <c r="W170" s="79"/>
      <c r="X170" s="79"/>
      <c r="Y170" s="79"/>
      <c r="Z170" s="79"/>
      <c r="AA170" s="79"/>
      <c r="AB170" s="79"/>
      <c r="AC170" s="79"/>
      <c r="AD170" s="79"/>
      <c r="AE170" s="10"/>
      <c r="AF170" s="10"/>
    </row>
    <row r="171" spans="1:32" ht="15.75" customHeight="1">
      <c r="A171" s="79"/>
      <c r="B171" s="10"/>
      <c r="C171" s="10"/>
      <c r="D171" s="10"/>
      <c r="E171" s="79"/>
      <c r="F171" s="10"/>
      <c r="G171" s="10"/>
      <c r="H171" s="10"/>
      <c r="I171" s="10"/>
      <c r="J171" s="10"/>
      <c r="K171" s="10"/>
      <c r="L171" s="10"/>
      <c r="M171" s="10"/>
      <c r="N171" s="79"/>
      <c r="O171" s="10"/>
      <c r="P171" s="10"/>
      <c r="Q171" s="10"/>
      <c r="R171" s="10"/>
      <c r="S171" s="10"/>
      <c r="T171" s="10"/>
      <c r="U171" s="79"/>
      <c r="V171" s="10"/>
      <c r="W171" s="79"/>
      <c r="X171" s="79"/>
      <c r="Y171" s="79"/>
      <c r="Z171" s="79"/>
      <c r="AA171" s="79"/>
      <c r="AB171" s="79"/>
      <c r="AC171" s="79"/>
      <c r="AD171" s="79"/>
      <c r="AE171" s="10"/>
      <c r="AF171" s="10"/>
    </row>
    <row r="172" spans="1:32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1:32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1:32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1:32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1:32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1:32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 spans="1:32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1:3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1:32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1:32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1:32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1:32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1:32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  <row r="308" spans="1:32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</row>
    <row r="309" spans="1:32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</row>
    <row r="310" spans="1:32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</row>
    <row r="311" spans="1:32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</row>
    <row r="312" spans="1:3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</row>
    <row r="313" spans="1:32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</row>
    <row r="314" spans="1:32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</row>
    <row r="315" spans="1:32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 spans="1:32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 spans="1:32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 spans="1:32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</row>
    <row r="319" spans="1:32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 spans="1:32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 spans="1:32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</row>
    <row r="322" spans="1:3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 spans="1:32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1:32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1:32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 spans="1:32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 spans="1:32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</row>
    <row r="328" spans="1:32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</row>
    <row r="329" spans="1:32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</row>
    <row r="330" spans="1:32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</row>
    <row r="331" spans="1:32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</row>
    <row r="332" spans="1: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</row>
    <row r="333" spans="1:32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</row>
    <row r="334" spans="1:32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</row>
    <row r="335" spans="1:32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</row>
    <row r="336" spans="1:32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 spans="1:32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1:32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 spans="1:32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 spans="1:32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 spans="1:32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 spans="1:3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 spans="1:32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 spans="1:32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</row>
    <row r="345" spans="1:32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 spans="1:32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 spans="1:32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</row>
    <row r="348" spans="1:32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</row>
    <row r="349" spans="1:32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</row>
    <row r="350" spans="1:32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</row>
    <row r="351" spans="1:32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</row>
    <row r="352" spans="1:3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</row>
    <row r="353" spans="1:32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</row>
    <row r="354" spans="1:32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</row>
    <row r="355" spans="1:32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</row>
    <row r="356" spans="1:32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</row>
    <row r="357" spans="1:32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</row>
    <row r="358" spans="1:32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</row>
    <row r="359" spans="1:32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</row>
    <row r="360" spans="1:32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</row>
    <row r="361" spans="1:32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</row>
    <row r="362" spans="1:3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</row>
    <row r="363" spans="1:32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</row>
    <row r="364" spans="1:32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</row>
    <row r="365" spans="1:32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</row>
    <row r="366" spans="1:32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</row>
    <row r="367" spans="1:32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</row>
    <row r="368" spans="1:32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</row>
    <row r="369" spans="1:32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</row>
    <row r="370" spans="1:32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</row>
    <row r="371" spans="1:32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</row>
    <row r="372" spans="1:3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</row>
    <row r="373" spans="1:32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 spans="1:32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</row>
    <row r="375" spans="1:32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</row>
    <row r="376" spans="1:32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</row>
    <row r="377" spans="1:32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</row>
    <row r="378" spans="1:32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</row>
    <row r="379" spans="1:32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</row>
    <row r="380" spans="1:32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</row>
    <row r="381" spans="1:32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</row>
    <row r="382" spans="1:3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</row>
    <row r="383" spans="1:32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</row>
    <row r="384" spans="1:32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</row>
    <row r="385" spans="1:32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</row>
    <row r="386" spans="1:32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</row>
    <row r="387" spans="1:32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</row>
    <row r="388" spans="1:32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</row>
    <row r="389" spans="1:32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</row>
    <row r="390" spans="1:32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</row>
    <row r="391" spans="1:32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</row>
    <row r="392" spans="1:3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</row>
    <row r="393" spans="1:32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</row>
    <row r="394" spans="1:32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</row>
    <row r="395" spans="1:32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</row>
    <row r="396" spans="1:32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</row>
    <row r="397" spans="1:32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</row>
    <row r="398" spans="1:32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</row>
    <row r="399" spans="1:32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</row>
    <row r="400" spans="1:32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</row>
    <row r="401" spans="1:32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</row>
    <row r="402" spans="1:3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</row>
    <row r="403" spans="1:32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</row>
    <row r="404" spans="1:32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</row>
    <row r="405" spans="1:32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</row>
    <row r="406" spans="1:32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</row>
    <row r="407" spans="1:32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</row>
    <row r="408" spans="1:32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</row>
    <row r="409" spans="1:32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</row>
    <row r="410" spans="1:32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</row>
    <row r="411" spans="1:32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</row>
    <row r="412" spans="1:3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</row>
    <row r="413" spans="1:32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</row>
    <row r="414" spans="1:32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</row>
    <row r="415" spans="1:32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</row>
    <row r="416" spans="1:32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</row>
    <row r="417" spans="1:32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</row>
    <row r="418" spans="1:32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</row>
    <row r="419" spans="1:32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</row>
    <row r="420" spans="1:32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</row>
    <row r="421" spans="1:32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</row>
    <row r="422" spans="1:3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</row>
    <row r="423" spans="1:32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</row>
    <row r="424" spans="1:32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</row>
    <row r="425" spans="1:32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</row>
    <row r="426" spans="1:32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</row>
    <row r="427" spans="1:32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</row>
    <row r="428" spans="1:32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</row>
    <row r="429" spans="1:32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</row>
    <row r="430" spans="1:32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</row>
    <row r="431" spans="1:32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</row>
    <row r="432" spans="1: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</row>
    <row r="433" spans="1:32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</row>
    <row r="434" spans="1:32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</row>
    <row r="435" spans="1:32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</row>
    <row r="436" spans="1:32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</row>
    <row r="437" spans="1:32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</row>
    <row r="438" spans="1:32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</row>
    <row r="439" spans="1:32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</row>
    <row r="440" spans="1:32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</row>
    <row r="441" spans="1:32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</row>
    <row r="442" spans="1:3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</row>
    <row r="443" spans="1:32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</row>
    <row r="444" spans="1:32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</row>
    <row r="445" spans="1:32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</row>
    <row r="446" spans="1:32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</row>
    <row r="447" spans="1:32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</row>
    <row r="448" spans="1:32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</row>
    <row r="449" spans="1:32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</row>
    <row r="450" spans="1:32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</row>
    <row r="451" spans="1:32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</row>
    <row r="452" spans="1:3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</row>
    <row r="453" spans="1:32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</row>
    <row r="454" spans="1:32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</row>
    <row r="455" spans="1:32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</row>
    <row r="456" spans="1:32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</row>
    <row r="457" spans="1:32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</row>
    <row r="458" spans="1:32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</row>
    <row r="459" spans="1:32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</row>
    <row r="460" spans="1:32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</row>
    <row r="461" spans="1:32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</row>
    <row r="462" spans="1:3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</row>
    <row r="463" spans="1:32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</row>
    <row r="464" spans="1:32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</row>
    <row r="465" spans="1:32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</row>
    <row r="466" spans="1:32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</row>
    <row r="467" spans="1:32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</row>
    <row r="468" spans="1:32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</row>
    <row r="469" spans="1:32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</row>
    <row r="470" spans="1:32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</row>
    <row r="471" spans="1:32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</row>
    <row r="472" spans="1:3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</row>
    <row r="473" spans="1:32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</row>
    <row r="474" spans="1:32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</row>
    <row r="475" spans="1:32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</row>
    <row r="476" spans="1:32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</row>
    <row r="477" spans="1:32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</row>
    <row r="478" spans="1:32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</row>
    <row r="479" spans="1:32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</row>
    <row r="480" spans="1:32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</row>
    <row r="481" spans="1:32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</row>
    <row r="482" spans="1:3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</row>
    <row r="483" spans="1:32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</row>
    <row r="484" spans="1:32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</row>
    <row r="485" spans="1:32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</row>
    <row r="486" spans="1:32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</row>
    <row r="487" spans="1:32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</row>
    <row r="488" spans="1:32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</row>
    <row r="489" spans="1:32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</row>
    <row r="490" spans="1:32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</row>
    <row r="491" spans="1:32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</row>
    <row r="492" spans="1:3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</row>
    <row r="493" spans="1:32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</row>
    <row r="494" spans="1:32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</row>
    <row r="495" spans="1:32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</row>
    <row r="496" spans="1:32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</row>
    <row r="497" spans="1:32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</row>
    <row r="498" spans="1:32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</row>
    <row r="499" spans="1:32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</row>
    <row r="500" spans="1:32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</row>
    <row r="501" spans="1:32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</row>
    <row r="502" spans="1:3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</row>
    <row r="503" spans="1:32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</row>
    <row r="504" spans="1:32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</row>
    <row r="505" spans="1:32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</row>
    <row r="506" spans="1:32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</row>
    <row r="507" spans="1:32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</row>
    <row r="508" spans="1:32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</row>
    <row r="509" spans="1:32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</row>
    <row r="510" spans="1:32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 spans="1:32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</row>
    <row r="512" spans="1:3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</row>
    <row r="513" spans="1:32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</row>
    <row r="514" spans="1:32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</row>
    <row r="515" spans="1:32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</row>
    <row r="516" spans="1:32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</row>
    <row r="517" spans="1:32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</row>
    <row r="518" spans="1:32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</row>
    <row r="519" spans="1:32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</row>
    <row r="520" spans="1:32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</row>
    <row r="521" spans="1:32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</row>
    <row r="522" spans="1:3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</row>
    <row r="523" spans="1:32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</row>
    <row r="524" spans="1:32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</row>
    <row r="525" spans="1:32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</row>
    <row r="526" spans="1:32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</row>
    <row r="527" spans="1:32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</row>
    <row r="528" spans="1:32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</row>
    <row r="529" spans="1:32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</row>
    <row r="530" spans="1:32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</row>
    <row r="531" spans="1:32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</row>
    <row r="532" spans="1: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</row>
    <row r="533" spans="1:32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</row>
    <row r="534" spans="1:32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</row>
    <row r="535" spans="1:32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</row>
    <row r="536" spans="1:32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</row>
    <row r="537" spans="1:32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</row>
    <row r="538" spans="1:32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</row>
    <row r="539" spans="1:32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</row>
    <row r="540" spans="1:32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</row>
    <row r="541" spans="1:32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</row>
    <row r="542" spans="1:3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</row>
    <row r="543" spans="1:32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</row>
    <row r="544" spans="1:32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</row>
    <row r="545" spans="1:32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</row>
    <row r="546" spans="1:32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</row>
    <row r="547" spans="1:32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</row>
    <row r="548" spans="1:32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</row>
    <row r="549" spans="1:32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</row>
    <row r="550" spans="1:32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</row>
    <row r="551" spans="1:32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</row>
    <row r="552" spans="1:3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</row>
    <row r="553" spans="1:32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</row>
    <row r="554" spans="1:32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</row>
    <row r="555" spans="1:32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</row>
    <row r="556" spans="1:32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</row>
    <row r="557" spans="1:32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</row>
    <row r="558" spans="1:32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</row>
    <row r="559" spans="1:32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</row>
    <row r="560" spans="1:32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</row>
    <row r="561" spans="1:32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</row>
    <row r="562" spans="1:3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</row>
    <row r="563" spans="1:32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</row>
    <row r="564" spans="1:32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</row>
    <row r="565" spans="1:32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</row>
    <row r="566" spans="1:32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</row>
    <row r="567" spans="1:32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</row>
    <row r="568" spans="1:32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</row>
    <row r="569" spans="1:32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</row>
    <row r="570" spans="1:32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</row>
    <row r="571" spans="1:32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</row>
    <row r="572" spans="1:3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</row>
    <row r="573" spans="1:32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</row>
    <row r="574" spans="1:32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</row>
    <row r="575" spans="1:32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</row>
    <row r="576" spans="1:32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</row>
    <row r="577" spans="1:32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</row>
    <row r="578" spans="1:32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</row>
    <row r="579" spans="1:32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</row>
    <row r="580" spans="1:32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</row>
    <row r="581" spans="1:32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</row>
    <row r="582" spans="1:3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</row>
    <row r="583" spans="1:32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</row>
    <row r="584" spans="1:32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</row>
    <row r="585" spans="1:32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</row>
    <row r="586" spans="1:32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</row>
    <row r="587" spans="1:32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</row>
    <row r="588" spans="1:32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</row>
    <row r="589" spans="1:32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</row>
    <row r="590" spans="1:32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</row>
    <row r="591" spans="1:32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</row>
    <row r="592" spans="1:3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</row>
    <row r="593" spans="1:32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</row>
    <row r="594" spans="1:32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</row>
    <row r="595" spans="1:32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</row>
    <row r="596" spans="1:32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</row>
    <row r="597" spans="1:32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</row>
    <row r="598" spans="1:32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</row>
    <row r="599" spans="1:32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</row>
    <row r="600" spans="1:32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</row>
    <row r="601" spans="1:32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</row>
    <row r="602" spans="1:3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</row>
    <row r="603" spans="1:32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</row>
    <row r="604" spans="1:32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</row>
    <row r="605" spans="1:32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</row>
    <row r="606" spans="1:32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</row>
    <row r="607" spans="1:32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</row>
    <row r="608" spans="1:32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</row>
    <row r="609" spans="1:32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</row>
    <row r="610" spans="1:32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</row>
    <row r="611" spans="1:32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</row>
    <row r="612" spans="1:3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</row>
    <row r="613" spans="1:32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</row>
    <row r="614" spans="1:32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</row>
    <row r="615" spans="1:32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</row>
    <row r="616" spans="1:32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</row>
    <row r="617" spans="1:32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</row>
    <row r="618" spans="1:32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</row>
    <row r="619" spans="1:32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</row>
    <row r="620" spans="1:32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</row>
    <row r="621" spans="1:32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</row>
    <row r="622" spans="1:3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</row>
    <row r="623" spans="1:32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</row>
    <row r="624" spans="1:32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</row>
    <row r="625" spans="1:32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</row>
    <row r="626" spans="1:32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</row>
    <row r="627" spans="1:32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</row>
    <row r="628" spans="1:32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</row>
    <row r="629" spans="1:32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</row>
    <row r="630" spans="1:32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</row>
    <row r="631" spans="1:32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</row>
    <row r="632" spans="1: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</row>
    <row r="633" spans="1:32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</row>
    <row r="634" spans="1:32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</row>
    <row r="635" spans="1:32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</row>
    <row r="636" spans="1:32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</row>
    <row r="637" spans="1:32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</row>
    <row r="638" spans="1:32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</row>
    <row r="639" spans="1:32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</row>
    <row r="640" spans="1:32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</row>
    <row r="641" spans="1:32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</row>
    <row r="642" spans="1:3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</row>
    <row r="643" spans="1:32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</row>
    <row r="644" spans="1:32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</row>
    <row r="645" spans="1:32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</row>
    <row r="646" spans="1:32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</row>
    <row r="647" spans="1:32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</row>
    <row r="648" spans="1:32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 spans="1:32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</row>
    <row r="650" spans="1:32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</row>
    <row r="651" spans="1:32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</row>
    <row r="652" spans="1:3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</row>
    <row r="653" spans="1:32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</row>
    <row r="654" spans="1:32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</row>
    <row r="655" spans="1:32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</row>
    <row r="656" spans="1:32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</row>
    <row r="657" spans="1:32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</row>
    <row r="658" spans="1:32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</row>
    <row r="659" spans="1:32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</row>
    <row r="660" spans="1:32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</row>
    <row r="661" spans="1:32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</row>
    <row r="662" spans="1:3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</row>
    <row r="663" spans="1:32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</row>
    <row r="664" spans="1:32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</row>
    <row r="665" spans="1:32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</row>
    <row r="666" spans="1:32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</row>
    <row r="667" spans="1:32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</row>
    <row r="668" spans="1:32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</row>
    <row r="669" spans="1:32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</row>
    <row r="670" spans="1:32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</row>
    <row r="671" spans="1:32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</row>
    <row r="672" spans="1:3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</row>
    <row r="673" spans="1:32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</row>
    <row r="674" spans="1:32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</row>
    <row r="675" spans="1:32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</row>
    <row r="676" spans="1:32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</row>
    <row r="677" spans="1:32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</row>
    <row r="678" spans="1:32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</row>
    <row r="679" spans="1:32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</row>
    <row r="680" spans="1:32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</row>
    <row r="681" spans="1:32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</row>
    <row r="682" spans="1:3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</row>
    <row r="683" spans="1:32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</row>
    <row r="684" spans="1:32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</row>
    <row r="685" spans="1:32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</row>
    <row r="686" spans="1:32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</row>
    <row r="687" spans="1:32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</row>
    <row r="688" spans="1:32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</row>
    <row r="689" spans="1:32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</row>
    <row r="690" spans="1:32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</row>
    <row r="691" spans="1:32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</row>
    <row r="692" spans="1:3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</row>
    <row r="693" spans="1:32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</row>
    <row r="694" spans="1:32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</row>
    <row r="695" spans="1:32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</row>
    <row r="696" spans="1:32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</row>
    <row r="697" spans="1:32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</row>
    <row r="698" spans="1:32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</row>
    <row r="699" spans="1:32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</row>
    <row r="700" spans="1:32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</row>
    <row r="701" spans="1:32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</row>
    <row r="702" spans="1:3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</row>
    <row r="703" spans="1:32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</row>
    <row r="704" spans="1:32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</row>
    <row r="705" spans="1:32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</row>
    <row r="706" spans="1:32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</row>
    <row r="707" spans="1:32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</row>
    <row r="708" spans="1:32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</row>
    <row r="709" spans="1:32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</row>
    <row r="710" spans="1:32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</row>
    <row r="711" spans="1:32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</row>
    <row r="712" spans="1:3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</row>
    <row r="713" spans="1:32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</row>
    <row r="714" spans="1:32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</row>
    <row r="715" spans="1:32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</row>
    <row r="716" spans="1:32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</row>
    <row r="717" spans="1:32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</row>
    <row r="718" spans="1:32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</row>
    <row r="719" spans="1:32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</row>
    <row r="720" spans="1:32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</row>
    <row r="721" spans="1:32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</row>
    <row r="722" spans="1:3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</row>
    <row r="723" spans="1:32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</row>
    <row r="724" spans="1:32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</row>
    <row r="725" spans="1:32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</row>
    <row r="726" spans="1:32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</row>
    <row r="727" spans="1:32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</row>
    <row r="728" spans="1:32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</row>
    <row r="729" spans="1:32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</row>
    <row r="730" spans="1:32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</row>
    <row r="731" spans="1:32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</row>
    <row r="732" spans="1: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</row>
    <row r="733" spans="1:32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</row>
    <row r="734" spans="1:32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</row>
    <row r="735" spans="1:32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</row>
    <row r="736" spans="1:32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</row>
    <row r="737" spans="1:32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</row>
    <row r="738" spans="1:32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</row>
    <row r="739" spans="1:32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</row>
    <row r="740" spans="1:32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</row>
    <row r="741" spans="1:32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</row>
    <row r="742" spans="1:3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</row>
    <row r="743" spans="1:32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</row>
    <row r="744" spans="1:32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</row>
    <row r="745" spans="1:32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</row>
    <row r="746" spans="1:32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</row>
    <row r="747" spans="1:32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</row>
    <row r="748" spans="1:32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</row>
    <row r="749" spans="1:32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</row>
    <row r="750" spans="1:32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</row>
    <row r="751" spans="1:32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</row>
    <row r="752" spans="1:3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</row>
    <row r="753" spans="1:32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</row>
    <row r="754" spans="1:32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</row>
    <row r="755" spans="1:32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</row>
    <row r="756" spans="1:32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</row>
    <row r="757" spans="1:32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</row>
    <row r="758" spans="1:32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</row>
    <row r="759" spans="1:32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</row>
    <row r="760" spans="1:32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</row>
    <row r="761" spans="1:32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</row>
    <row r="762" spans="1:3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</row>
    <row r="763" spans="1:32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</row>
    <row r="764" spans="1:32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</row>
    <row r="765" spans="1:32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</row>
    <row r="766" spans="1:32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</row>
    <row r="767" spans="1:32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</row>
    <row r="768" spans="1:32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</row>
    <row r="769" spans="1:32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</row>
    <row r="770" spans="1:32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</row>
    <row r="771" spans="1:32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</row>
    <row r="772" spans="1:3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</row>
    <row r="773" spans="1:32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</row>
    <row r="774" spans="1:32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</row>
    <row r="775" spans="1:32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</row>
    <row r="776" spans="1:32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</row>
    <row r="777" spans="1:32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</row>
    <row r="778" spans="1:32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</row>
    <row r="779" spans="1:32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</row>
    <row r="780" spans="1:32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</row>
    <row r="781" spans="1:32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</row>
    <row r="782" spans="1:3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</row>
    <row r="783" spans="1:32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</row>
    <row r="784" spans="1:32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</row>
    <row r="785" spans="1:32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</row>
    <row r="786" spans="1:32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</row>
    <row r="787" spans="1:32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</row>
    <row r="788" spans="1:32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</row>
    <row r="789" spans="1:32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</row>
    <row r="790" spans="1:32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</row>
    <row r="791" spans="1:32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</row>
    <row r="792" spans="1:3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</row>
    <row r="793" spans="1:32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</row>
    <row r="794" spans="1:32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</row>
    <row r="795" spans="1:32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</row>
    <row r="796" spans="1:32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</row>
    <row r="797" spans="1:32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</row>
    <row r="798" spans="1:32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</row>
    <row r="799" spans="1:32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</row>
    <row r="800" spans="1:32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</row>
    <row r="801" spans="1:32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</row>
    <row r="802" spans="1:3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</row>
    <row r="803" spans="1:32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</row>
    <row r="804" spans="1:32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</row>
    <row r="805" spans="1:32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</row>
    <row r="806" spans="1:32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</row>
    <row r="807" spans="1:32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</row>
    <row r="808" spans="1:32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</row>
    <row r="809" spans="1:32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</row>
    <row r="810" spans="1:32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</row>
    <row r="811" spans="1:32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</row>
    <row r="812" spans="1:3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</row>
    <row r="813" spans="1:32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</row>
    <row r="814" spans="1:32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</row>
    <row r="815" spans="1:32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</row>
    <row r="816" spans="1:32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</row>
    <row r="817" spans="1:32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</row>
    <row r="818" spans="1:32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</row>
    <row r="819" spans="1:32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</row>
    <row r="820" spans="1:32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</row>
    <row r="821" spans="1:32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</row>
    <row r="822" spans="1:3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</row>
    <row r="823" spans="1:32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</row>
    <row r="824" spans="1:32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</row>
    <row r="825" spans="1:32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</row>
    <row r="826" spans="1:32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</row>
    <row r="827" spans="1:32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</row>
    <row r="828" spans="1:32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</row>
    <row r="829" spans="1:32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</row>
    <row r="830" spans="1:32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</row>
    <row r="831" spans="1:32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</row>
    <row r="832" spans="1: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</row>
    <row r="833" spans="1:32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</row>
    <row r="834" spans="1:32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 spans="1:32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</row>
    <row r="836" spans="1:32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</row>
    <row r="837" spans="1:32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</row>
    <row r="838" spans="1:32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</row>
    <row r="839" spans="1:32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</row>
    <row r="840" spans="1:32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</row>
    <row r="841" spans="1:32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</row>
    <row r="842" spans="1:3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</row>
    <row r="843" spans="1:32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</row>
    <row r="844" spans="1:32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</row>
    <row r="845" spans="1:32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</row>
    <row r="846" spans="1:32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</row>
    <row r="847" spans="1:32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</row>
    <row r="848" spans="1:32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</row>
    <row r="849" spans="1:32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</row>
    <row r="850" spans="1:32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</row>
    <row r="851" spans="1:32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</row>
    <row r="852" spans="1:3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</row>
    <row r="853" spans="1:32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</row>
    <row r="854" spans="1:32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</row>
    <row r="855" spans="1:32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</row>
    <row r="856" spans="1:32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</row>
    <row r="857" spans="1:32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</row>
    <row r="858" spans="1:32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</row>
    <row r="859" spans="1:32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</row>
    <row r="860" spans="1:32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</row>
    <row r="861" spans="1:32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</row>
    <row r="862" spans="1:3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</row>
    <row r="863" spans="1:32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</row>
    <row r="864" spans="1:32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</row>
    <row r="865" spans="1:32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</row>
    <row r="866" spans="1:32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</row>
    <row r="867" spans="1:32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</row>
    <row r="868" spans="1:32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</row>
    <row r="869" spans="1:32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</row>
    <row r="870" spans="1:32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</row>
    <row r="871" spans="1:32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</row>
    <row r="872" spans="1:3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</row>
    <row r="873" spans="1:32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</row>
    <row r="874" spans="1:32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</row>
    <row r="875" spans="1:32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</row>
    <row r="876" spans="1:32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</row>
    <row r="877" spans="1:32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</row>
    <row r="878" spans="1:32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</row>
    <row r="879" spans="1:32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</row>
    <row r="880" spans="1:32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</row>
    <row r="881" spans="1:32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</row>
    <row r="882" spans="1:3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</row>
    <row r="883" spans="1:32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</row>
    <row r="884" spans="1:32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</row>
    <row r="885" spans="1:32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</row>
    <row r="886" spans="1:32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</row>
    <row r="887" spans="1:32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</row>
    <row r="888" spans="1:32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</row>
    <row r="889" spans="1:32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</row>
    <row r="890" spans="1:32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</row>
    <row r="891" spans="1:32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</row>
    <row r="892" spans="1:3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</row>
    <row r="893" spans="1:32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</row>
    <row r="894" spans="1:32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</row>
    <row r="895" spans="1:32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</row>
    <row r="896" spans="1:32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</row>
    <row r="897" spans="1:32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</row>
    <row r="898" spans="1:32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</row>
    <row r="899" spans="1:32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</row>
    <row r="900" spans="1:32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</row>
    <row r="901" spans="1:32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</row>
    <row r="902" spans="1:3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</row>
    <row r="903" spans="1:32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</row>
    <row r="904" spans="1:32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</row>
    <row r="905" spans="1:32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</row>
    <row r="906" spans="1:32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</row>
    <row r="907" spans="1:32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</row>
    <row r="908" spans="1:32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</row>
    <row r="909" spans="1:32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</row>
    <row r="910" spans="1:32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</row>
    <row r="911" spans="1:32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</row>
    <row r="912" spans="1:3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</row>
    <row r="913" spans="1:32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</row>
    <row r="914" spans="1:32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</row>
    <row r="915" spans="1:32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</row>
    <row r="916" spans="1:32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</row>
    <row r="917" spans="1:32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</row>
    <row r="918" spans="1:32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</row>
    <row r="919" spans="1:32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</row>
    <row r="920" spans="1:32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</row>
    <row r="921" spans="1:32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</row>
    <row r="922" spans="1:3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</row>
    <row r="923" spans="1:32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</row>
    <row r="924" spans="1:32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</row>
    <row r="925" spans="1:32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</row>
    <row r="926" spans="1:32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</row>
    <row r="927" spans="1:32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</row>
    <row r="928" spans="1:32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</row>
    <row r="929" spans="1:32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</row>
    <row r="930" spans="1:32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</row>
    <row r="931" spans="1:32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</row>
    <row r="932" spans="1: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</row>
    <row r="933" spans="1:32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</row>
    <row r="934" spans="1:32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</row>
    <row r="935" spans="1:32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</row>
    <row r="936" spans="1:32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</row>
    <row r="937" spans="1:32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</row>
    <row r="938" spans="1:32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 spans="1:32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</row>
    <row r="940" spans="1:32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</row>
    <row r="941" spans="1:32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</row>
    <row r="942" spans="1:3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</row>
    <row r="943" spans="1:32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</row>
    <row r="944" spans="1:32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</row>
    <row r="945" spans="1:32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</row>
    <row r="946" spans="1:32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</row>
    <row r="947" spans="1:32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</row>
    <row r="948" spans="1:32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</row>
    <row r="949" spans="1:32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</row>
    <row r="950" spans="1:32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</row>
    <row r="951" spans="1:32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</row>
    <row r="952" spans="1:3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</row>
    <row r="953" spans="1:32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</row>
    <row r="954" spans="1:32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</row>
    <row r="955" spans="1:32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</row>
    <row r="956" spans="1:32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</row>
    <row r="957" spans="1:32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</row>
    <row r="958" spans="1:32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</row>
    <row r="959" spans="1:32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</row>
    <row r="960" spans="1:32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</row>
    <row r="961" spans="1:32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</row>
    <row r="962" spans="1:3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</row>
    <row r="963" spans="1:32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</row>
    <row r="964" spans="1:32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</row>
    <row r="965" spans="1:32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</row>
    <row r="966" spans="1:32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</row>
    <row r="967" spans="1:32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</row>
    <row r="968" spans="1:32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</row>
    <row r="969" spans="1:32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</row>
    <row r="970" spans="1:32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</row>
    <row r="971" spans="1:32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</row>
    <row r="972" spans="1:3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</row>
    <row r="973" spans="1:32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</row>
    <row r="974" spans="1:32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</row>
    <row r="975" spans="1:32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</row>
    <row r="976" spans="1:32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</row>
    <row r="977" spans="1:32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</row>
    <row r="978" spans="1:32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</row>
    <row r="979" spans="1:32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</row>
    <row r="980" spans="1:32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</row>
    <row r="981" spans="1:32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</row>
    <row r="982" spans="1:3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</row>
    <row r="983" spans="1:32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</row>
    <row r="984" spans="1:32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</row>
    <row r="985" spans="1:32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</row>
    <row r="986" spans="1:32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</row>
    <row r="987" spans="1:32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</row>
    <row r="988" spans="1:32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</row>
    <row r="989" spans="1:32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</row>
    <row r="990" spans="1:32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</row>
    <row r="991" spans="1:32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</row>
    <row r="992" spans="1:3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</row>
    <row r="993" spans="1:32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</row>
    <row r="994" spans="1:32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</row>
    <row r="995" spans="1:32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</row>
    <row r="996" spans="1:32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</row>
    <row r="997" spans="1:32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</row>
    <row r="998" spans="1:32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</row>
    <row r="999" spans="1:32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</row>
    <row r="1000" spans="1:32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</row>
    <row r="1001" spans="1:32" ht="15.75" customHeight="1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  <c r="AD1001" s="10"/>
      <c r="AE1001" s="10"/>
      <c r="AF1001" s="10"/>
    </row>
    <row r="1002" spans="1:32" ht="15.75" customHeight="1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</row>
    <row r="1003" spans="1:32" ht="15.75" customHeight="1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</row>
    <row r="1004" spans="1:32" ht="15.75" customHeight="1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  <c r="AA1004" s="10"/>
      <c r="AB1004" s="10"/>
      <c r="AC1004" s="10"/>
      <c r="AD1004" s="10"/>
      <c r="AE1004" s="10"/>
      <c r="AF1004" s="10"/>
    </row>
    <row r="1005" spans="1:32" ht="15.75" customHeight="1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  <c r="AA1005" s="10"/>
      <c r="AB1005" s="10"/>
      <c r="AC1005" s="10"/>
      <c r="AD1005" s="10"/>
      <c r="AE1005" s="10"/>
      <c r="AF1005" s="10"/>
    </row>
    <row r="1006" spans="1:32" ht="15.75" customHeight="1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  <c r="AA1006" s="10"/>
      <c r="AB1006" s="10"/>
      <c r="AC1006" s="10"/>
      <c r="AD1006" s="10"/>
      <c r="AE1006" s="10"/>
      <c r="AF1006" s="10"/>
    </row>
    <row r="1007" spans="1:32" ht="15.75" customHeight="1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  <c r="AA1007" s="10"/>
      <c r="AB1007" s="10"/>
      <c r="AC1007" s="10"/>
      <c r="AD1007" s="10"/>
      <c r="AE1007" s="10"/>
      <c r="AF1007" s="10"/>
    </row>
    <row r="1008" spans="1:32" ht="15.75" customHeight="1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  <c r="AA1008" s="10"/>
      <c r="AB1008" s="10"/>
      <c r="AC1008" s="10"/>
      <c r="AD1008" s="10"/>
      <c r="AE1008" s="10"/>
      <c r="AF1008" s="10"/>
    </row>
    <row r="1009" spans="1:32" ht="15.75" customHeight="1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  <c r="AA1009" s="10"/>
      <c r="AB1009" s="10"/>
      <c r="AC1009" s="10"/>
      <c r="AD1009" s="10"/>
      <c r="AE1009" s="10"/>
      <c r="AF1009" s="10"/>
    </row>
    <row r="1010" spans="1:32" ht="15.75" customHeight="1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  <c r="AA1010" s="10"/>
      <c r="AB1010" s="10"/>
      <c r="AC1010" s="10"/>
      <c r="AD1010" s="10"/>
      <c r="AE1010" s="10"/>
      <c r="AF1010" s="10"/>
    </row>
  </sheetData>
  <conditionalFormatting sqref="A11:AF12 B34:F37 X34:AF35 A37:A42 X37:AF37 B41:F42 X41:AF41 A44 A46:A47 B46 C46:C47 D46:F46 X46:AF46 A49 A52 A54 B58:F60 X58:AF60 A61:A62 B65:F65 X65:AF65 A66:A67 B70:F70 X70:AF70 B72:C1010 D72:F1010 X72:AF1010 A76:A78 G76:W78 A80:A83 G80:I83 J80:W90 A113:A1010 G113:W1010">
    <cfRule type="cellIs" dxfId="35" priority="1" operator="equal">
      <formula>"N/A"</formula>
    </cfRule>
  </conditionalFormatting>
  <conditionalFormatting sqref="N10">
    <cfRule type="cellIs" dxfId="34" priority="2" operator="equal">
      <formula>"N/A"</formula>
    </cfRule>
  </conditionalFormatting>
  <conditionalFormatting sqref="L10">
    <cfRule type="cellIs" dxfId="33" priority="3" operator="equal">
      <formula>"N/A"</formula>
    </cfRule>
  </conditionalFormatting>
  <conditionalFormatting sqref="M10">
    <cfRule type="cellIs" dxfId="32" priority="4" operator="equal">
      <formula>"N/A"</formula>
    </cfRule>
  </conditionalFormatting>
  <conditionalFormatting sqref="P10">
    <cfRule type="cellIs" dxfId="31" priority="5" operator="equal">
      <formula>"N/A"</formula>
    </cfRule>
  </conditionalFormatting>
  <conditionalFormatting sqref="O10">
    <cfRule type="cellIs" dxfId="30" priority="6" operator="equal">
      <formula>"N/A"</formula>
    </cfRule>
  </conditionalFormatting>
  <conditionalFormatting sqref="Q10">
    <cfRule type="cellIs" dxfId="29" priority="7" operator="equal">
      <formula>"N/A"</formula>
    </cfRule>
  </conditionalFormatting>
  <conditionalFormatting sqref="R10">
    <cfRule type="cellIs" dxfId="28" priority="8" operator="equal">
      <formula>"N/A"</formula>
    </cfRule>
  </conditionalFormatting>
  <conditionalFormatting sqref="S10:T10">
    <cfRule type="cellIs" dxfId="27" priority="9" operator="equal">
      <formula>"N/A"</formula>
    </cfRule>
  </conditionalFormatting>
  <conditionalFormatting sqref="T10">
    <cfRule type="cellIs" dxfId="26" priority="10" operator="equal">
      <formula>"N/A"</formula>
    </cfRule>
  </conditionalFormatting>
  <conditionalFormatting sqref="U10">
    <cfRule type="cellIs" dxfId="25" priority="11" operator="equal">
      <formula>"N/A"</formula>
    </cfRule>
  </conditionalFormatting>
  <conditionalFormatting sqref="V10">
    <cfRule type="cellIs" dxfId="24" priority="12" operator="equal">
      <formula>"N/A"</formula>
    </cfRule>
  </conditionalFormatting>
  <conditionalFormatting sqref="B10:F10 W10:AF10">
    <cfRule type="cellIs" dxfId="23" priority="13" operator="equal">
      <formula>"N/A"</formula>
    </cfRule>
  </conditionalFormatting>
  <conditionalFormatting sqref="A43">
    <cfRule type="cellIs" dxfId="22" priority="14" operator="equal">
      <formula>"N/A"</formula>
    </cfRule>
  </conditionalFormatting>
  <conditionalFormatting sqref="A45">
    <cfRule type="cellIs" dxfId="21" priority="15" operator="equal">
      <formula>"N/A"</formula>
    </cfRule>
  </conditionalFormatting>
  <conditionalFormatting sqref="A48 A53">
    <cfRule type="cellIs" dxfId="20" priority="16" operator="equal">
      <formula>"N/A"</formula>
    </cfRule>
  </conditionalFormatting>
  <conditionalFormatting sqref="A50 A55">
    <cfRule type="cellIs" dxfId="19" priority="17" operator="equal">
      <formula>"N/A"</formula>
    </cfRule>
  </conditionalFormatting>
  <conditionalFormatting sqref="A64 A69">
    <cfRule type="cellIs" dxfId="18" priority="18" operator="equal">
      <formula>"N/A"</formula>
    </cfRule>
  </conditionalFormatting>
  <conditionalFormatting sqref="B60:F60 Y60:AF60">
    <cfRule type="cellIs" dxfId="17" priority="19" operator="equal">
      <formula>"N/A"</formula>
    </cfRule>
  </conditionalFormatting>
  <conditionalFormatting sqref="A84:D91 F84:I91">
    <cfRule type="cellIs" dxfId="16" priority="20" operator="equal">
      <formula>"N/A"</formula>
    </cfRule>
  </conditionalFormatting>
  <conditionalFormatting sqref="B10:F11 X10:AF11">
    <cfRule type="cellIs" dxfId="15" priority="21" operator="equal">
      <formula>"N/A"</formula>
    </cfRule>
  </conditionalFormatting>
  <pageMargins left="0.25" right="0.25" top="0.75" bottom="0.75" header="0" footer="0"/>
  <pageSetup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F1000"/>
  <sheetViews>
    <sheetView workbookViewId="0">
      <pane xSplit="1" topLeftCell="B1" activePane="topRight" state="frozen"/>
      <selection pane="topRight" activeCell="B1" sqref="B1"/>
    </sheetView>
  </sheetViews>
  <sheetFormatPr baseColWidth="10" defaultColWidth="14.5" defaultRowHeight="15" customHeight="1"/>
  <cols>
    <col min="1" max="1" width="20.33203125" style="8" customWidth="1"/>
    <col min="2" max="2" width="26.6640625" style="8" customWidth="1"/>
    <col min="3" max="6" width="25.83203125" style="8" customWidth="1"/>
    <col min="7" max="8" width="17.5" style="8" customWidth="1"/>
    <col min="9" max="9" width="23.1640625" style="8" customWidth="1"/>
    <col min="10" max="11" width="20.6640625" style="8" customWidth="1"/>
    <col min="12" max="12" width="16.33203125" style="8" customWidth="1"/>
    <col min="13" max="13" width="19.5" style="8" customWidth="1"/>
    <col min="14" max="14" width="20.83203125" style="8" customWidth="1"/>
    <col min="15" max="15" width="21.6640625" style="8" customWidth="1"/>
    <col min="16" max="20" width="17.5" style="8" customWidth="1"/>
    <col min="21" max="21" width="20.1640625" style="8" customWidth="1"/>
    <col min="22" max="22" width="17.5" style="8" customWidth="1"/>
    <col min="23" max="23" width="24.5" style="8" customWidth="1"/>
    <col min="24" max="24" width="17.5" style="8" customWidth="1"/>
    <col min="25" max="27" width="26.6640625" style="8" customWidth="1"/>
    <col min="28" max="28" width="31.83203125" style="8" customWidth="1"/>
    <col min="29" max="29" width="31" style="8" customWidth="1"/>
    <col min="30" max="31" width="31.83203125" style="8" customWidth="1"/>
    <col min="32" max="32" width="26.6640625" style="8" customWidth="1"/>
    <col min="33" max="16384" width="14.5" style="8"/>
  </cols>
  <sheetData>
    <row r="1" spans="1:32" ht="50" customHeight="1">
      <c r="A1" s="80"/>
      <c r="B1" s="177" t="s">
        <v>322</v>
      </c>
      <c r="C1" s="178"/>
      <c r="D1" s="178"/>
      <c r="E1" s="178"/>
      <c r="F1" s="178"/>
      <c r="G1" s="178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</row>
    <row r="2" spans="1:32" ht="18" customHeight="1">
      <c r="A2" s="180" t="s">
        <v>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2"/>
    </row>
    <row r="3" spans="1:32" ht="13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ht="15.75" customHeight="1">
      <c r="A4" s="16" t="s">
        <v>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</row>
    <row r="5" spans="1:32" ht="15.75" customHeight="1">
      <c r="A5" s="82" t="s">
        <v>13</v>
      </c>
      <c r="B5" s="83" t="s">
        <v>14</v>
      </c>
      <c r="C5" s="83" t="s">
        <v>15</v>
      </c>
      <c r="D5" s="83" t="s">
        <v>16</v>
      </c>
      <c r="E5" s="83" t="s">
        <v>17</v>
      </c>
      <c r="F5" s="83" t="s">
        <v>18</v>
      </c>
      <c r="G5" s="83" t="s">
        <v>19</v>
      </c>
      <c r="H5" s="83" t="s">
        <v>20</v>
      </c>
      <c r="I5" s="83" t="s">
        <v>21</v>
      </c>
      <c r="J5" s="83" t="s">
        <v>22</v>
      </c>
      <c r="K5" s="83" t="s">
        <v>23</v>
      </c>
      <c r="L5" s="83" t="s">
        <v>24</v>
      </c>
      <c r="M5" s="83" t="s">
        <v>25</v>
      </c>
      <c r="N5" s="83" t="s">
        <v>26</v>
      </c>
      <c r="O5" s="83" t="s">
        <v>27</v>
      </c>
      <c r="P5" s="83" t="s">
        <v>28</v>
      </c>
      <c r="Q5" s="83" t="s">
        <v>29</v>
      </c>
      <c r="R5" s="83" t="s">
        <v>30</v>
      </c>
      <c r="S5" s="83" t="s">
        <v>31</v>
      </c>
      <c r="T5" s="83" t="s">
        <v>32</v>
      </c>
      <c r="U5" s="83" t="s">
        <v>33</v>
      </c>
      <c r="V5" s="83" t="s">
        <v>34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42</v>
      </c>
      <c r="AE5" s="83" t="s">
        <v>43</v>
      </c>
      <c r="AF5" s="83" t="s">
        <v>44</v>
      </c>
    </row>
    <row r="6" spans="1:32" ht="15.75" customHeight="1">
      <c r="A6" s="84" t="s">
        <v>45</v>
      </c>
      <c r="B6" s="84" t="s">
        <v>49</v>
      </c>
      <c r="C6" s="84" t="s">
        <v>50</v>
      </c>
      <c r="D6" s="84" t="s">
        <v>51</v>
      </c>
      <c r="E6" s="84" t="s">
        <v>52</v>
      </c>
      <c r="F6" s="84" t="s">
        <v>53</v>
      </c>
      <c r="G6" s="84" t="s">
        <v>52</v>
      </c>
      <c r="H6" s="84" t="s">
        <v>54</v>
      </c>
      <c r="I6" s="84" t="s">
        <v>55</v>
      </c>
      <c r="J6" s="84" t="s">
        <v>56</v>
      </c>
      <c r="K6" s="84" t="s">
        <v>57</v>
      </c>
      <c r="L6" s="84" t="s">
        <v>58</v>
      </c>
      <c r="M6" s="84" t="s">
        <v>59</v>
      </c>
      <c r="N6" s="84" t="s">
        <v>49</v>
      </c>
      <c r="O6" s="84" t="s">
        <v>54</v>
      </c>
      <c r="P6" s="84" t="s">
        <v>60</v>
      </c>
      <c r="Q6" s="84" t="s">
        <v>61</v>
      </c>
      <c r="R6" s="84" t="s">
        <v>58</v>
      </c>
      <c r="S6" s="84" t="s">
        <v>54</v>
      </c>
      <c r="T6" s="84" t="s">
        <v>62</v>
      </c>
      <c r="U6" s="84" t="s">
        <v>72</v>
      </c>
      <c r="V6" s="84" t="s">
        <v>49</v>
      </c>
      <c r="W6" s="84" t="s">
        <v>73</v>
      </c>
      <c r="X6" s="85" t="s">
        <v>74</v>
      </c>
      <c r="Y6" s="85" t="s">
        <v>76</v>
      </c>
      <c r="Z6" s="85" t="s">
        <v>54</v>
      </c>
      <c r="AA6" s="85" t="s">
        <v>49</v>
      </c>
      <c r="AB6" s="85" t="s">
        <v>61</v>
      </c>
      <c r="AC6" s="85" t="s">
        <v>77</v>
      </c>
      <c r="AD6" s="85" t="s">
        <v>52</v>
      </c>
      <c r="AE6" s="85" t="s">
        <v>78</v>
      </c>
      <c r="AF6" s="85"/>
    </row>
    <row r="7" spans="1:32" ht="15.75" customHeight="1">
      <c r="A7" s="86">
        <v>1</v>
      </c>
      <c r="B7" s="87">
        <f>2000*'Currency Conversions'!$B$9</f>
        <v>0.26666666666666666</v>
      </c>
      <c r="C7" s="87">
        <f>1000*'Currency Conversions'!C9</f>
        <v>0.13333333333333333</v>
      </c>
      <c r="D7" s="87">
        <f>1000*'Currency Conversions'!$D$9</f>
        <v>0.1</v>
      </c>
      <c r="E7" s="87">
        <f>1*'Currency Conversions'!E46</f>
        <v>0.39999999999999997</v>
      </c>
      <c r="F7" s="87">
        <f>30*'Currency Conversions'!$F$9</f>
        <v>0.20338983050847456</v>
      </c>
      <c r="G7" s="87">
        <f>5*'Currency Conversions'!G9</f>
        <v>2.5000000000000001E-2</v>
      </c>
      <c r="H7" s="87">
        <f>1*'Currency Conversions'!$H$40</f>
        <v>0.24000000000000005</v>
      </c>
      <c r="I7" s="87">
        <f>1*'Currency Conversions'!I51</f>
        <v>0.84444444444444444</v>
      </c>
      <c r="J7" s="87">
        <f>1*'Currency Conversions'!J71</f>
        <v>0.84444444444444444</v>
      </c>
      <c r="K7" s="87">
        <f>1*'Currency Conversions'!K46</f>
        <v>1.2</v>
      </c>
      <c r="L7" s="87">
        <f>10*'Currency Conversions'!L9</f>
        <v>0.4</v>
      </c>
      <c r="M7" s="87">
        <f>8*'Currency Conversions'!M9</f>
        <v>0.32</v>
      </c>
      <c r="N7" s="87">
        <f>1*'Currency Conversions'!N51</f>
        <v>0.4</v>
      </c>
      <c r="O7" s="87">
        <f>1*'Currency Conversions'!$O$40</f>
        <v>0.24000000000000005</v>
      </c>
      <c r="P7" s="87">
        <f>1*'Currency Conversions'!P46</f>
        <v>0.43333333333333335</v>
      </c>
      <c r="Q7" s="87">
        <f>1*'Currency Conversions'!Q61</f>
        <v>0.63333333333333341</v>
      </c>
      <c r="R7" s="87">
        <f>1*'Currency Conversions'!R46</f>
        <v>0.6</v>
      </c>
      <c r="S7" s="87">
        <f>1*'Currency Conversions'!$S$40</f>
        <v>1</v>
      </c>
      <c r="T7" s="87">
        <f>50*'Currency Conversions'!T15</f>
        <v>0.05</v>
      </c>
      <c r="U7" s="87">
        <f>300*'Currency Conversions'!U25</f>
        <v>4.3421052631578947</v>
      </c>
      <c r="V7" s="87">
        <f>100*'Currency Conversions'!V9</f>
        <v>0.1</v>
      </c>
      <c r="W7" s="87">
        <f>(1*'Currency Conversions'!W51)+(1*'Currency Conversions'!W56)+(1*'Currency Conversions'!W61)</f>
        <v>0.70000000000000007</v>
      </c>
      <c r="X7" s="87">
        <v>7.85</v>
      </c>
      <c r="Y7" s="87">
        <f>1*'Currency Conversions'!$Y$40</f>
        <v>0.18</v>
      </c>
      <c r="Z7" s="87">
        <f>1*'Currency Conversions'!$Z$40</f>
        <v>0.24</v>
      </c>
      <c r="AA7" s="87">
        <f>'Currency Conversions'!AA61</f>
        <v>0.88888888888888895</v>
      </c>
      <c r="AB7" s="87">
        <f>100*'Currency Conversions'!AB9</f>
        <v>0.19800000000000001</v>
      </c>
      <c r="AC7" s="87">
        <v>0</v>
      </c>
      <c r="AD7" s="87">
        <f>((4/30*'Currency Conversions'!AD46)+(3/60*'Currency Conversions'!AD51))</f>
        <v>0.53570833333333345</v>
      </c>
      <c r="AE7" s="87">
        <f>100*'Currency Conversions'!AE9</f>
        <v>0.1111111111111111</v>
      </c>
      <c r="AF7" s="87"/>
    </row>
    <row r="8" spans="1:32" ht="15.75" customHeight="1">
      <c r="A8" s="86">
        <v>2</v>
      </c>
      <c r="B8" s="87">
        <f>2000*'Currency Conversions'!$B$9</f>
        <v>0.26666666666666666</v>
      </c>
      <c r="C8" s="87">
        <f>1172*'Currency Conversions'!C9</f>
        <v>0.15626666666666666</v>
      </c>
      <c r="D8" s="87">
        <f>1000*'Currency Conversions'!$D$9</f>
        <v>0.1</v>
      </c>
      <c r="E8" s="87">
        <f>1*'Currency Conversions'!E56</f>
        <v>0.32</v>
      </c>
      <c r="F8" s="87">
        <f>60*'Currency Conversions'!$F$9</f>
        <v>0.40677966101694912</v>
      </c>
      <c r="G8" s="87">
        <f>15*'Currency Conversions'!G25</f>
        <v>7.4999999999999997E-2</v>
      </c>
      <c r="H8" s="87">
        <f>1*'Currency Conversions'!$H$40</f>
        <v>0.24000000000000005</v>
      </c>
      <c r="I8" s="87">
        <f>1*'Currency Conversions'!I51</f>
        <v>0.84444444444444444</v>
      </c>
      <c r="J8" s="87">
        <f>1*'Currency Conversions'!J56</f>
        <v>0.39999999999999997</v>
      </c>
      <c r="K8" s="87">
        <f>(15/2.5)*'Currency Conversions'!K56</f>
        <v>5.0666666666666664</v>
      </c>
      <c r="L8" s="87">
        <f>5*'Currency Conversions'!L9</f>
        <v>0.2</v>
      </c>
      <c r="M8" s="87">
        <f>4*'Currency Conversions'!M9</f>
        <v>0.16</v>
      </c>
      <c r="N8" s="87">
        <f>1*'Currency Conversions'!N51</f>
        <v>0.4</v>
      </c>
      <c r="O8" s="87">
        <f>1*'Currency Conversions'!$O$40</f>
        <v>0.24000000000000005</v>
      </c>
      <c r="P8" s="87">
        <f>1*'Currency Conversions'!P46</f>
        <v>0.43333333333333335</v>
      </c>
      <c r="Q8" s="87">
        <f>100*'Currency Conversions'!Q9</f>
        <v>0.1</v>
      </c>
      <c r="R8" s="87">
        <f>1*'Currency Conversions'!R46</f>
        <v>0.6</v>
      </c>
      <c r="S8" s="87">
        <f>1*'Currency Conversions'!$S$40</f>
        <v>1</v>
      </c>
      <c r="T8" s="87">
        <f>75*'Currency Conversions'!T15</f>
        <v>7.4999999999999997E-2</v>
      </c>
      <c r="U8" s="87">
        <f>2*'Currency Conversions'!U9</f>
        <v>0.2</v>
      </c>
      <c r="V8" s="87">
        <f>1*'Currency Conversions'!V46</f>
        <v>0.63333333333333341</v>
      </c>
      <c r="W8" s="87">
        <f>100*'Currency Conversions'!W9</f>
        <v>0.1</v>
      </c>
      <c r="X8" s="87">
        <v>7.32</v>
      </c>
      <c r="Y8" s="87">
        <f>1*'Currency Conversions'!$Y$40</f>
        <v>0.18</v>
      </c>
      <c r="Z8" s="87">
        <f>1*'Currency Conversions'!$Z$40</f>
        <v>0.24</v>
      </c>
      <c r="AA8" s="87">
        <f>'Currency Conversions'!AA51</f>
        <v>0.66666666666666663</v>
      </c>
      <c r="AB8" s="88">
        <f>2*'Currency Conversions'!AB46</f>
        <v>0.85799999999999998</v>
      </c>
      <c r="AC8" s="87">
        <f>5*'Currency Conversions'!AC40</f>
        <v>0.94049999999999989</v>
      </c>
      <c r="AD8" s="87">
        <f>((3/30*'Currency Conversions'!AD66)+(4/60*'Currency Conversions'!AD51))</f>
        <v>0.31561111111111112</v>
      </c>
      <c r="AE8" s="87">
        <f>1*'Currency Conversions'!AE51</f>
        <v>0.53333333333333333</v>
      </c>
      <c r="AF8" s="87"/>
    </row>
    <row r="9" spans="1:32" ht="15.75" customHeight="1">
      <c r="A9" s="86">
        <v>3</v>
      </c>
      <c r="B9" s="87">
        <f>2000*'Currency Conversions'!$B$9</f>
        <v>0.26666666666666666</v>
      </c>
      <c r="C9" s="87">
        <f>2000*'Currency Conversions'!C9</f>
        <v>0.26666666666666666</v>
      </c>
      <c r="D9" s="87">
        <f>1000*'Currency Conversions'!$D$9</f>
        <v>0.1</v>
      </c>
      <c r="E9" s="87">
        <f>1*'Currency Conversions'!E56</f>
        <v>0.32</v>
      </c>
      <c r="F9" s="87">
        <f>2*'Currency Conversions'!F40</f>
        <v>0.40677966101694912</v>
      </c>
      <c r="G9" s="87">
        <f>3*'Currency Conversions'!G9</f>
        <v>1.4999999999999999E-2</v>
      </c>
      <c r="H9" s="87">
        <f>1*'Currency Conversions'!$H$40</f>
        <v>0.24000000000000005</v>
      </c>
      <c r="I9" s="87">
        <f>1*'Currency Conversions'!I61</f>
        <v>0.84444444444444444</v>
      </c>
      <c r="J9" s="89">
        <f>1*'Currency Conversions'!J66</f>
        <v>1.7333333333333334</v>
      </c>
      <c r="K9" s="87">
        <f>1*'Currency Conversions'!K46</f>
        <v>1.2</v>
      </c>
      <c r="L9" s="87">
        <f>2*'Currency Conversions'!L61</f>
        <v>0.53333333333333333</v>
      </c>
      <c r="M9" s="87">
        <f>1*'Currency Conversions'!M46</f>
        <v>0.66666666666666663</v>
      </c>
      <c r="N9" s="87">
        <f>1*'Currency Conversions'!N46</f>
        <v>0.6</v>
      </c>
      <c r="O9" s="87">
        <f>1*'Currency Conversions'!$O$40</f>
        <v>0.24000000000000005</v>
      </c>
      <c r="P9" s="87">
        <f>1*'Currency Conversions'!P51</f>
        <v>0.63333333333333341</v>
      </c>
      <c r="Q9" s="87">
        <f>1*'Currency Conversions'!Q56</f>
        <v>0.3</v>
      </c>
      <c r="R9" s="87">
        <f>1*'Currency Conversions'!R51</f>
        <v>1</v>
      </c>
      <c r="S9" s="87">
        <f>1*'Currency Conversions'!$S$40</f>
        <v>1</v>
      </c>
      <c r="T9" s="87">
        <f>'Currency Conversions'!T71</f>
        <v>0.60000000000000009</v>
      </c>
      <c r="U9" s="87">
        <f>20*'Currency Conversions'!U40</f>
        <v>1.125</v>
      </c>
      <c r="V9" s="87">
        <f>1*'Currency Conversions'!V61</f>
        <v>0.63333333333333341</v>
      </c>
      <c r="W9" s="87">
        <f>1*'Currency Conversions'!W46</f>
        <v>0.33333333333333331</v>
      </c>
      <c r="X9" s="87">
        <v>9.52</v>
      </c>
      <c r="Y9" s="87">
        <f>1*'Currency Conversions'!$Y$40</f>
        <v>0.18</v>
      </c>
      <c r="Z9" s="87">
        <f>1*'Currency Conversions'!$Z$40</f>
        <v>0.24</v>
      </c>
      <c r="AA9" s="87">
        <f>'Currency Conversions'!AA46</f>
        <v>0.44444444444444448</v>
      </c>
      <c r="AB9" s="88">
        <f>2*'Currency Conversions'!AB46</f>
        <v>0.85799999999999998</v>
      </c>
      <c r="AC9" s="87">
        <f>100*'Currency Conversions'!AC9</f>
        <v>0.98999999999999988</v>
      </c>
      <c r="AD9" s="87">
        <f>((4/30*'Currency Conversions'!AD66)+(4/60*'Currency Conversions'!AD51))</f>
        <v>0.31561111111111112</v>
      </c>
      <c r="AE9" s="87">
        <f>1*'Currency Conversions'!AE56</f>
        <v>0.66666666666666663</v>
      </c>
      <c r="AF9" s="87"/>
    </row>
    <row r="10" spans="1:32" ht="15.75" customHeight="1">
      <c r="A10" s="86">
        <v>4</v>
      </c>
      <c r="B10" s="87">
        <f>2000*'Currency Conversions'!$B$9</f>
        <v>0.26666666666666666</v>
      </c>
      <c r="C10" s="87">
        <f>6000*'Currency Conversions'!C9</f>
        <v>0.8</v>
      </c>
      <c r="D10" s="87">
        <f>1000*'Currency Conversions'!$D$9</f>
        <v>0.1</v>
      </c>
      <c r="E10" s="87">
        <f>1*'Currency Conversions'!E56</f>
        <v>0.32</v>
      </c>
      <c r="F10" s="87">
        <f>90*'Currency Conversions'!$F$9</f>
        <v>0.61016949152542366</v>
      </c>
      <c r="G10" s="87">
        <f>100*'Currency Conversions'!G20</f>
        <v>0.1</v>
      </c>
      <c r="H10" s="87">
        <f>1*'Currency Conversions'!$H$40</f>
        <v>0.24000000000000005</v>
      </c>
      <c r="I10" s="87">
        <f>1*'Currency Conversions'!I56</f>
        <v>0.84444444444444444</v>
      </c>
      <c r="J10" s="87">
        <f>(1*'Currency Conversions'!J51)+(1*'Currency Conversions'!J71)</f>
        <v>1.6888888888888889</v>
      </c>
      <c r="K10" s="87">
        <f>1*'Currency Conversions'!K46</f>
        <v>1.2</v>
      </c>
      <c r="L10" s="87">
        <f>1*'Currency Conversions'!L61</f>
        <v>0.26666666666666666</v>
      </c>
      <c r="M10" s="87">
        <f>3*'Currency Conversions'!M9</f>
        <v>0.12</v>
      </c>
      <c r="N10" s="87">
        <f>1*'Currency Conversions'!N51</f>
        <v>0.4</v>
      </c>
      <c r="O10" s="87">
        <f>1*'Currency Conversions'!$O$40</f>
        <v>0.24000000000000005</v>
      </c>
      <c r="P10" s="87">
        <f>3*'Currency Conversions'!P9</f>
        <v>0.30000000000000004</v>
      </c>
      <c r="Q10" s="87">
        <f>1*'Currency Conversions'!Q46</f>
        <v>0.63333333333333341</v>
      </c>
      <c r="R10" s="87">
        <f>10*'Currency Conversions'!R9</f>
        <v>0.4</v>
      </c>
      <c r="S10" s="87">
        <f>1*'Currency Conversions'!$S$40</f>
        <v>1</v>
      </c>
      <c r="T10" s="87">
        <f>100*'Currency Conversions'!T15</f>
        <v>0.1</v>
      </c>
      <c r="U10" s="87">
        <f>400*'Currency Conversions'!U15</f>
        <v>0.52380952380952384</v>
      </c>
      <c r="V10" s="87">
        <f>1*'Currency Conversions'!V46</f>
        <v>0.63333333333333341</v>
      </c>
      <c r="W10" s="87">
        <f>50*'Currency Conversions'!W9</f>
        <v>0.05</v>
      </c>
      <c r="X10" s="87">
        <v>2.2599999999999998</v>
      </c>
      <c r="Y10" s="87">
        <f>1*'Currency Conversions'!$Y$40</f>
        <v>0.18</v>
      </c>
      <c r="Z10" s="87">
        <f>1*'Currency Conversions'!$Z$40</f>
        <v>0.24</v>
      </c>
      <c r="AA10" s="87">
        <f>'Currency Conversions'!AA56</f>
        <v>0.88888888888888895</v>
      </c>
      <c r="AB10" s="88">
        <f>3*'Currency Conversions'!AB40</f>
        <v>0.59399999999999997</v>
      </c>
      <c r="AC10" s="87">
        <f>2*'Currency Conversions'!AC46</f>
        <v>0.98999999999999988</v>
      </c>
      <c r="AD10" s="87">
        <f>((4/30*'Currency Conversions'!AD46)+(4/60*'Currency Conversions'!AD51))</f>
        <v>0.61461111111111122</v>
      </c>
      <c r="AE10" s="87">
        <v>0</v>
      </c>
      <c r="AF10" s="87"/>
    </row>
    <row r="11" spans="1:32" ht="15.75" customHeight="1">
      <c r="A11" s="86">
        <v>5</v>
      </c>
      <c r="B11" s="87">
        <f>2000*'Currency Conversions'!$B$9</f>
        <v>0.26666666666666666</v>
      </c>
      <c r="C11" s="87">
        <f>1*'Currency Conversions'!C71</f>
        <v>0.14706666666666668</v>
      </c>
      <c r="D11" s="87">
        <f>1000*'Currency Conversions'!$D$9</f>
        <v>0.1</v>
      </c>
      <c r="E11" s="87">
        <f>1*'Currency Conversions'!E56</f>
        <v>0.32</v>
      </c>
      <c r="F11" s="87">
        <f>2*'Currency Conversions'!F51</f>
        <v>2.0338983050847457</v>
      </c>
      <c r="G11" s="87">
        <f>(10*'Currency Conversions'!G25)+(3*'Currency Conversions'!G30)</f>
        <v>0.17499999999999999</v>
      </c>
      <c r="H11" s="87">
        <f>1*'Currency Conversions'!$H$40</f>
        <v>0.24000000000000005</v>
      </c>
      <c r="I11" s="89">
        <f>2*'Currency Conversions'!I51</f>
        <v>1.6888888888888889</v>
      </c>
      <c r="J11" s="87">
        <f>(1*'Currency Conversions'!J56)+(1*'Currency Conversions'!J71)</f>
        <v>1.2444444444444445</v>
      </c>
      <c r="K11" s="87">
        <f>1*'Currency Conversions'!K46</f>
        <v>1.2</v>
      </c>
      <c r="L11" s="87">
        <f>1*'Currency Conversions'!L56</f>
        <v>1.3333333333333333</v>
      </c>
      <c r="M11" s="87">
        <f>1*'Currency Conversions'!M61</f>
        <v>0.26666666666666666</v>
      </c>
      <c r="N11" s="87">
        <f>1*'Currency Conversions'!N61</f>
        <v>1.6333333333333335</v>
      </c>
      <c r="O11" s="87">
        <f>1*'Currency Conversions'!$O$40</f>
        <v>0.24000000000000005</v>
      </c>
      <c r="P11" s="87">
        <f>1*'Currency Conversions'!P56</f>
        <v>0.3</v>
      </c>
      <c r="Q11" s="89">
        <f>(3*'Currency Conversions'!Q51)+(3*'Currency Conversions'!Q61)+(3*'Currency Conversions'!Q46)+(3*'Currency Conversions'!Q56)+(5*'Currency Conversions'!Q40)</f>
        <v>6.9</v>
      </c>
      <c r="R11" s="87">
        <f>1*'Currency Conversions'!R46</f>
        <v>0.6</v>
      </c>
      <c r="S11" s="87">
        <f>1*'Currency Conversions'!$S$40</f>
        <v>1</v>
      </c>
      <c r="T11" s="87">
        <f>125*'Currency Conversions'!T15</f>
        <v>0.125</v>
      </c>
      <c r="U11" s="87">
        <f>2*'Currency Conversions'!U46</f>
        <v>0.52</v>
      </c>
      <c r="V11" s="87">
        <f>1*'Currency Conversions'!V56</f>
        <v>0.3</v>
      </c>
      <c r="W11" s="87">
        <v>0</v>
      </c>
      <c r="X11" s="87">
        <v>13.25</v>
      </c>
      <c r="Y11" s="87">
        <f>1*'Currency Conversions'!$Y$40</f>
        <v>0.18</v>
      </c>
      <c r="Z11" s="87">
        <f>1*'Currency Conversions'!$Z$40</f>
        <v>0.24</v>
      </c>
      <c r="AA11" s="87">
        <f>'Currency Conversions'!AA66</f>
        <v>1.7777777777777779</v>
      </c>
      <c r="AB11" s="87">
        <f>3*'Currency Conversions'!AB40</f>
        <v>0.59399999999999997</v>
      </c>
      <c r="AC11" s="87">
        <f>2*'Currency Conversions'!AC56</f>
        <v>1.1879999999999999</v>
      </c>
      <c r="AD11" s="87">
        <f>3/30*'Currency Conversions'!AD51</f>
        <v>0.47341666666666671</v>
      </c>
      <c r="AE11" s="87" t="s">
        <v>139</v>
      </c>
      <c r="AF11" s="87"/>
    </row>
    <row r="12" spans="1:32" ht="15.75" customHeight="1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  <c r="O12" s="91"/>
      <c r="P12" s="91"/>
      <c r="Q12" s="91"/>
      <c r="R12" s="91"/>
      <c r="S12" s="91"/>
      <c r="T12" s="92"/>
      <c r="U12" s="92"/>
      <c r="V12" s="91"/>
      <c r="W12" s="92"/>
      <c r="X12" s="92"/>
      <c r="Y12" s="92"/>
      <c r="Z12" s="92"/>
      <c r="AA12" s="92"/>
      <c r="AB12" s="92"/>
      <c r="AC12" s="92"/>
      <c r="AD12" s="92"/>
      <c r="AE12" s="92"/>
      <c r="AF12" s="92"/>
    </row>
    <row r="13" spans="1:32" ht="15.75" customHeight="1">
      <c r="A13" s="84" t="s">
        <v>141</v>
      </c>
      <c r="B13" s="84" t="s">
        <v>142</v>
      </c>
      <c r="C13" s="84" t="s">
        <v>49</v>
      </c>
      <c r="D13" s="84" t="s">
        <v>143</v>
      </c>
      <c r="E13" s="84" t="s">
        <v>144</v>
      </c>
      <c r="F13" s="84" t="s">
        <v>54</v>
      </c>
      <c r="G13" s="84" t="s">
        <v>76</v>
      </c>
      <c r="H13" s="84" t="s">
        <v>111</v>
      </c>
      <c r="I13" s="84" t="s">
        <v>54</v>
      </c>
      <c r="J13" s="84" t="s">
        <v>59</v>
      </c>
      <c r="K13" s="84" t="s">
        <v>49</v>
      </c>
      <c r="L13" s="85" t="s">
        <v>54</v>
      </c>
      <c r="M13" s="85" t="s">
        <v>54</v>
      </c>
      <c r="N13" s="85" t="s">
        <v>54</v>
      </c>
      <c r="O13" s="84" t="s">
        <v>111</v>
      </c>
      <c r="P13" s="84" t="s">
        <v>145</v>
      </c>
      <c r="Q13" s="85" t="s">
        <v>54</v>
      </c>
      <c r="R13" s="85" t="s">
        <v>54</v>
      </c>
      <c r="S13" s="84" t="s">
        <v>111</v>
      </c>
      <c r="T13" s="84" t="s">
        <v>54</v>
      </c>
      <c r="U13" s="84" t="s">
        <v>146</v>
      </c>
      <c r="V13" s="84" t="s">
        <v>54</v>
      </c>
      <c r="W13" s="84" t="s">
        <v>54</v>
      </c>
      <c r="X13" s="84" t="s">
        <v>76</v>
      </c>
      <c r="Y13" s="84" t="s">
        <v>111</v>
      </c>
      <c r="Z13" s="84" t="s">
        <v>111</v>
      </c>
      <c r="AA13" s="84" t="s">
        <v>54</v>
      </c>
      <c r="AB13" s="84" t="s">
        <v>54</v>
      </c>
      <c r="AC13" s="84" t="s">
        <v>147</v>
      </c>
      <c r="AD13" s="84" t="s">
        <v>54</v>
      </c>
      <c r="AE13" s="84" t="s">
        <v>54</v>
      </c>
      <c r="AF13" s="84"/>
    </row>
    <row r="14" spans="1:32" ht="15.75" customHeight="1">
      <c r="A14" s="86">
        <v>1</v>
      </c>
      <c r="B14" s="87">
        <f>2050*'Currency Conversions'!$B$9</f>
        <v>0.27333333333333337</v>
      </c>
      <c r="C14" s="87">
        <f>3000*'Currency Conversions'!$C$9</f>
        <v>0.4</v>
      </c>
      <c r="D14" s="87">
        <f>2200*'Currency Conversions'!$D$9</f>
        <v>0.22</v>
      </c>
      <c r="E14" s="87">
        <f>200*'Currency Conversions'!E9</f>
        <v>0.08</v>
      </c>
      <c r="F14" s="87">
        <f>'Currency Conversions'!$F$40</f>
        <v>0.20338983050847456</v>
      </c>
      <c r="G14" s="87">
        <f>1*'Currency Conversions'!$G$40</f>
        <v>1</v>
      </c>
      <c r="H14" s="87" t="s">
        <v>111</v>
      </c>
      <c r="I14" s="87">
        <f>1*'Currency Conversions'!$I$40</f>
        <v>0.24</v>
      </c>
      <c r="J14" s="87">
        <f>1*'Currency Conversions'!J66</f>
        <v>1.7333333333333334</v>
      </c>
      <c r="K14" s="87">
        <f>'Currency Conversions'!$K$46</f>
        <v>1.2</v>
      </c>
      <c r="L14" s="87">
        <f>1*'Currency Conversions'!$L$40</f>
        <v>0.2</v>
      </c>
      <c r="M14" s="87">
        <f>1*'Currency Conversions'!$M$40</f>
        <v>0.2</v>
      </c>
      <c r="N14" s="87">
        <f>1*'Currency Conversions'!$N$40</f>
        <v>0.32</v>
      </c>
      <c r="O14" s="87" t="s">
        <v>111</v>
      </c>
      <c r="P14" s="87">
        <f>1*'Currency Conversions'!P9</f>
        <v>0.1</v>
      </c>
      <c r="Q14" s="87">
        <f>1*'Currency Conversions'!$Q$40</f>
        <v>0.18</v>
      </c>
      <c r="R14" s="87">
        <f>1*'Currency Conversions'!$R$40</f>
        <v>1</v>
      </c>
      <c r="S14" s="87" t="s">
        <v>111</v>
      </c>
      <c r="T14" s="87">
        <f>1*'Currency Conversions'!$T$40</f>
        <v>0.24000000000000005</v>
      </c>
      <c r="U14" s="87">
        <f>1*'Currency Conversions'!$U$40</f>
        <v>5.6250000000000001E-2</v>
      </c>
      <c r="V14" s="87">
        <f>'Currency Conversions'!$V$40</f>
        <v>0.18</v>
      </c>
      <c r="W14" s="87">
        <f>'Currency Conversions'!$W$40</f>
        <v>0.08</v>
      </c>
      <c r="X14" s="87">
        <v>0.02</v>
      </c>
      <c r="Y14" s="87" t="s">
        <v>111</v>
      </c>
      <c r="Z14" s="87" t="s">
        <v>111</v>
      </c>
      <c r="AA14" s="87">
        <f>'Currency Conversions'!$AA$40</f>
        <v>0.26666666666666672</v>
      </c>
      <c r="AB14" s="87">
        <f>'Currency Conversions'!$AB$40</f>
        <v>0.19799999999999998</v>
      </c>
      <c r="AC14" s="87">
        <f>1*'Currency Conversions'!AC66</f>
        <v>0.34649999999999997</v>
      </c>
      <c r="AD14" s="87">
        <f>1*'Currency Conversions'!$AD$40</f>
        <v>0.44850000000000001</v>
      </c>
      <c r="AE14" s="87">
        <f>'Currency Conversions'!$AE$40</f>
        <v>0.35555555555555551</v>
      </c>
      <c r="AF14" s="87"/>
    </row>
    <row r="15" spans="1:32" ht="15.75" customHeight="1">
      <c r="A15" s="86">
        <v>2</v>
      </c>
      <c r="B15" s="87">
        <f>2050*'Currency Conversions'!$B$9</f>
        <v>0.27333333333333337</v>
      </c>
      <c r="C15" s="87">
        <f>3000*'Currency Conversions'!$C$9</f>
        <v>0.4</v>
      </c>
      <c r="D15" s="87">
        <f>2200*'Currency Conversions'!$D$9</f>
        <v>0.22</v>
      </c>
      <c r="E15" s="87">
        <f>100*'Currency Conversions'!E9</f>
        <v>0.04</v>
      </c>
      <c r="F15" s="87">
        <f>'Currency Conversions'!$F$40</f>
        <v>0.20338983050847456</v>
      </c>
      <c r="G15" s="87">
        <f>1*'Currency Conversions'!$G$40</f>
        <v>1</v>
      </c>
      <c r="H15" s="87" t="s">
        <v>111</v>
      </c>
      <c r="I15" s="87">
        <f>1*'Currency Conversions'!$I$40</f>
        <v>0.24</v>
      </c>
      <c r="J15" s="87">
        <f>1*'Currency Conversions'!J66</f>
        <v>1.7333333333333334</v>
      </c>
      <c r="K15" s="87">
        <f>'Currency Conversions'!$K$51</f>
        <v>0.84444444444444444</v>
      </c>
      <c r="L15" s="87">
        <f>1*'Currency Conversions'!$L$40</f>
        <v>0.2</v>
      </c>
      <c r="M15" s="87">
        <f>1*'Currency Conversions'!$M$40</f>
        <v>0.2</v>
      </c>
      <c r="N15" s="87">
        <f>1*'Currency Conversions'!$N$40</f>
        <v>0.32</v>
      </c>
      <c r="O15" s="87" t="s">
        <v>111</v>
      </c>
      <c r="P15" s="87">
        <v>0</v>
      </c>
      <c r="Q15" s="87">
        <f>1*'Currency Conversions'!$Q$40</f>
        <v>0.18</v>
      </c>
      <c r="R15" s="87">
        <f>1*'Currency Conversions'!$R$40</f>
        <v>1</v>
      </c>
      <c r="S15" s="87" t="s">
        <v>111</v>
      </c>
      <c r="T15" s="87">
        <f>1*'Currency Conversions'!$T$40</f>
        <v>0.24000000000000005</v>
      </c>
      <c r="U15" s="87">
        <f>1*'Currency Conversions'!$U$40</f>
        <v>5.6250000000000001E-2</v>
      </c>
      <c r="V15" s="87">
        <f>'Currency Conversions'!$V$40</f>
        <v>0.18</v>
      </c>
      <c r="W15" s="87">
        <f>'Currency Conversions'!$W$40</f>
        <v>0.08</v>
      </c>
      <c r="X15" s="87">
        <v>0.02</v>
      </c>
      <c r="Y15" s="87" t="s">
        <v>111</v>
      </c>
      <c r="Z15" s="87" t="s">
        <v>111</v>
      </c>
      <c r="AA15" s="87">
        <f>'Currency Conversions'!$AA$40</f>
        <v>0.26666666666666672</v>
      </c>
      <c r="AB15" s="87">
        <f>'Currency Conversions'!$AB$40</f>
        <v>0.19799999999999998</v>
      </c>
      <c r="AC15" s="87">
        <f>1*'Currency Conversions'!AC46</f>
        <v>0.49499999999999994</v>
      </c>
      <c r="AD15" s="87">
        <f>1*'Currency Conversions'!$AD$40</f>
        <v>0.44850000000000001</v>
      </c>
      <c r="AE15" s="87">
        <f>'Currency Conversions'!$AE$40</f>
        <v>0.35555555555555551</v>
      </c>
      <c r="AF15" s="87"/>
    </row>
    <row r="16" spans="1:32" ht="15.75" customHeight="1">
      <c r="A16" s="86">
        <v>3</v>
      </c>
      <c r="B16" s="87">
        <f>2050*'Currency Conversions'!$B$9</f>
        <v>0.27333333333333337</v>
      </c>
      <c r="C16" s="87">
        <f>3000*'Currency Conversions'!$C$9</f>
        <v>0.4</v>
      </c>
      <c r="D16" s="87">
        <f>2200*'Currency Conversions'!$D$9</f>
        <v>0.22</v>
      </c>
      <c r="E16" s="87">
        <f>1500*'Currency Conversions'!E9</f>
        <v>0.6</v>
      </c>
      <c r="F16" s="87">
        <f>'Currency Conversions'!$F$40</f>
        <v>0.20338983050847456</v>
      </c>
      <c r="G16" s="87">
        <f>1*'Currency Conversions'!$G$40</f>
        <v>1</v>
      </c>
      <c r="H16" s="87" t="s">
        <v>111</v>
      </c>
      <c r="I16" s="87">
        <f>1*'Currency Conversions'!$I$40</f>
        <v>0.24</v>
      </c>
      <c r="J16" s="87">
        <f>1*'Currency Conversions'!J56</f>
        <v>0.39999999999999997</v>
      </c>
      <c r="K16" s="87">
        <f>1*'Currency Conversions'!$K$56</f>
        <v>0.84444444444444444</v>
      </c>
      <c r="L16" s="87">
        <f>1*'Currency Conversions'!$L$40</f>
        <v>0.2</v>
      </c>
      <c r="M16" s="87">
        <f>1*'Currency Conversions'!$M$40</f>
        <v>0.2</v>
      </c>
      <c r="N16" s="87">
        <f>1*'Currency Conversions'!$N$40</f>
        <v>0.32</v>
      </c>
      <c r="O16" s="87" t="s">
        <v>111</v>
      </c>
      <c r="P16" s="87">
        <v>0</v>
      </c>
      <c r="Q16" s="87">
        <f>1*'Currency Conversions'!$Q$40</f>
        <v>0.18</v>
      </c>
      <c r="R16" s="87">
        <f>1*'Currency Conversions'!$R$40</f>
        <v>1</v>
      </c>
      <c r="S16" s="87" t="s">
        <v>111</v>
      </c>
      <c r="T16" s="87">
        <f>1*'Currency Conversions'!$T$40</f>
        <v>0.24000000000000005</v>
      </c>
      <c r="U16" s="87">
        <f>1*'Currency Conversions'!$U$40</f>
        <v>5.6250000000000001E-2</v>
      </c>
      <c r="V16" s="87">
        <f>'Currency Conversions'!$V$40</f>
        <v>0.18</v>
      </c>
      <c r="W16" s="87">
        <f>'Currency Conversions'!$W$40</f>
        <v>0.08</v>
      </c>
      <c r="X16" s="87">
        <v>0.02</v>
      </c>
      <c r="Y16" s="87" t="s">
        <v>111</v>
      </c>
      <c r="Z16" s="87" t="s">
        <v>111</v>
      </c>
      <c r="AA16" s="87">
        <f>'Currency Conversions'!$AA$40</f>
        <v>0.26666666666666672</v>
      </c>
      <c r="AB16" s="87">
        <f>'Currency Conversions'!$AB$40</f>
        <v>0.19799999999999998</v>
      </c>
      <c r="AC16" s="87">
        <f>50*'Currency Conversions'!AC9</f>
        <v>0.49499999999999994</v>
      </c>
      <c r="AD16" s="87">
        <f>1*'Currency Conversions'!$AD$40</f>
        <v>0.44850000000000001</v>
      </c>
      <c r="AE16" s="87">
        <f>'Currency Conversions'!$AE$40</f>
        <v>0.35555555555555551</v>
      </c>
      <c r="AF16" s="87"/>
    </row>
    <row r="17" spans="1:32" ht="15.75" customHeight="1">
      <c r="A17" s="86">
        <v>4</v>
      </c>
      <c r="B17" s="87">
        <f>2050*'Currency Conversions'!$B$9</f>
        <v>0.27333333333333337</v>
      </c>
      <c r="C17" s="87">
        <f>3000*'Currency Conversions'!$C$9</f>
        <v>0.4</v>
      </c>
      <c r="D17" s="87">
        <f>2200*'Currency Conversions'!$D$9</f>
        <v>0.22</v>
      </c>
      <c r="E17" s="87">
        <f>1500*'Currency Conversions'!E9</f>
        <v>0.6</v>
      </c>
      <c r="F17" s="87">
        <f>'Currency Conversions'!$F$40</f>
        <v>0.20338983050847456</v>
      </c>
      <c r="G17" s="87">
        <f>1*'Currency Conversions'!$G$40</f>
        <v>1</v>
      </c>
      <c r="H17" s="87" t="s">
        <v>111</v>
      </c>
      <c r="I17" s="87">
        <f>1*'Currency Conversions'!$I$40</f>
        <v>0.24</v>
      </c>
      <c r="J17" s="87">
        <f>1*'Currency Conversions'!J71</f>
        <v>0.84444444444444444</v>
      </c>
      <c r="K17" s="87">
        <f>1*'Currency Conversions'!$K$66</f>
        <v>0.84444444444444444</v>
      </c>
      <c r="L17" s="87">
        <f>1*'Currency Conversions'!$L$40</f>
        <v>0.2</v>
      </c>
      <c r="M17" s="87">
        <f>1*'Currency Conversions'!$M$40</f>
        <v>0.2</v>
      </c>
      <c r="N17" s="87">
        <f>1*'Currency Conversions'!$N$40</f>
        <v>0.32</v>
      </c>
      <c r="O17" s="87" t="s">
        <v>111</v>
      </c>
      <c r="P17" s="87">
        <v>0</v>
      </c>
      <c r="Q17" s="87">
        <f>1*'Currency Conversions'!$Q$40</f>
        <v>0.18</v>
      </c>
      <c r="R17" s="87">
        <f>1*'Currency Conversions'!$R$40</f>
        <v>1</v>
      </c>
      <c r="S17" s="87" t="s">
        <v>111</v>
      </c>
      <c r="T17" s="87">
        <f>1*'Currency Conversions'!$T$40</f>
        <v>0.24000000000000005</v>
      </c>
      <c r="U17" s="87">
        <f>1*'Currency Conversions'!$U$40</f>
        <v>5.6250000000000001E-2</v>
      </c>
      <c r="V17" s="87">
        <f>'Currency Conversions'!$V$40</f>
        <v>0.18</v>
      </c>
      <c r="W17" s="87">
        <f>'Currency Conversions'!$W$40</f>
        <v>0.08</v>
      </c>
      <c r="X17" s="87">
        <v>0.02</v>
      </c>
      <c r="Y17" s="87" t="s">
        <v>111</v>
      </c>
      <c r="Z17" s="87" t="s">
        <v>111</v>
      </c>
      <c r="AA17" s="87">
        <f>'Currency Conversions'!$AA$40</f>
        <v>0.26666666666666672</v>
      </c>
      <c r="AB17" s="87">
        <f>'Currency Conversions'!$AB$40</f>
        <v>0.19799999999999998</v>
      </c>
      <c r="AC17" s="87">
        <f>1*'Currency Conversions'!AC51</f>
        <v>0.49499999999999994</v>
      </c>
      <c r="AD17" s="87">
        <f>1*'Currency Conversions'!$AD$40</f>
        <v>0.44850000000000001</v>
      </c>
      <c r="AE17" s="87">
        <f>'Currency Conversions'!$AE$40</f>
        <v>0.35555555555555551</v>
      </c>
      <c r="AF17" s="87"/>
    </row>
    <row r="18" spans="1:32" ht="15.75" customHeight="1">
      <c r="A18" s="86">
        <v>5</v>
      </c>
      <c r="B18" s="87">
        <f>2050*'Currency Conversions'!$B$9</f>
        <v>0.27333333333333337</v>
      </c>
      <c r="C18" s="87">
        <f>3000*'Currency Conversions'!$C$9</f>
        <v>0.4</v>
      </c>
      <c r="D18" s="87">
        <f>2200*'Currency Conversions'!$D$9</f>
        <v>0.22</v>
      </c>
      <c r="E18" s="87">
        <f>100*'Currency Conversions'!E9</f>
        <v>0.04</v>
      </c>
      <c r="F18" s="87">
        <f>'Currency Conversions'!$F$40</f>
        <v>0.20338983050847456</v>
      </c>
      <c r="G18" s="87">
        <f>1*'Currency Conversions'!$G$40</f>
        <v>1</v>
      </c>
      <c r="H18" s="87" t="s">
        <v>111</v>
      </c>
      <c r="I18" s="87">
        <f>1*'Currency Conversions'!$I$40</f>
        <v>0.24</v>
      </c>
      <c r="J18" s="87">
        <f>1*'Currency Conversions'!J46</f>
        <v>0.84444444444444444</v>
      </c>
      <c r="K18" s="87">
        <f>1*'Currency Conversions'!$K$51</f>
        <v>0.84444444444444444</v>
      </c>
      <c r="L18" s="87">
        <f>1*'Currency Conversions'!$L$40</f>
        <v>0.2</v>
      </c>
      <c r="M18" s="87">
        <f>1*'Currency Conversions'!$M$40</f>
        <v>0.2</v>
      </c>
      <c r="N18" s="87">
        <f>1*'Currency Conversions'!$N$40</f>
        <v>0.32</v>
      </c>
      <c r="O18" s="87" t="s">
        <v>111</v>
      </c>
      <c r="P18" s="87">
        <f>1*'Currency Conversions'!P9</f>
        <v>0.1</v>
      </c>
      <c r="Q18" s="87">
        <f>1*'Currency Conversions'!$Q$40</f>
        <v>0.18</v>
      </c>
      <c r="R18" s="87">
        <f>1*'Currency Conversions'!$R$40</f>
        <v>1</v>
      </c>
      <c r="S18" s="87" t="s">
        <v>111</v>
      </c>
      <c r="T18" s="87">
        <f>1*'Currency Conversions'!$T$40</f>
        <v>0.24000000000000005</v>
      </c>
      <c r="U18" s="87">
        <f>1*'Currency Conversions'!$U$40</f>
        <v>5.6250000000000001E-2</v>
      </c>
      <c r="V18" s="87">
        <f>'Currency Conversions'!$V$40</f>
        <v>0.18</v>
      </c>
      <c r="W18" s="87">
        <f>'Currency Conversions'!$W$40</f>
        <v>0.08</v>
      </c>
      <c r="X18" s="87">
        <v>0.02</v>
      </c>
      <c r="Y18" s="87" t="s">
        <v>111</v>
      </c>
      <c r="Z18" s="87" t="s">
        <v>111</v>
      </c>
      <c r="AA18" s="87">
        <f>'Currency Conversions'!$AA$40</f>
        <v>0.26666666666666672</v>
      </c>
      <c r="AB18" s="87">
        <f>'Currency Conversions'!$AB$40</f>
        <v>0.19799999999999998</v>
      </c>
      <c r="AC18" s="93">
        <f>1*'Currency Conversions'!AC56</f>
        <v>0.59399999999999997</v>
      </c>
      <c r="AD18" s="87">
        <f>1*'Currency Conversions'!$AD$40</f>
        <v>0.44850000000000001</v>
      </c>
      <c r="AE18" s="87">
        <f>'Currency Conversions'!$AE$40</f>
        <v>0.35555555555555551</v>
      </c>
      <c r="AF18" s="87"/>
    </row>
    <row r="19" spans="1:32" ht="15.75" customHeight="1">
      <c r="A19" s="90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1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87"/>
      <c r="AD19" s="92"/>
      <c r="AE19" s="92"/>
      <c r="AF19" s="92"/>
    </row>
    <row r="20" spans="1:32" ht="15.75" customHeight="1">
      <c r="A20" s="84" t="s">
        <v>182</v>
      </c>
      <c r="B20" s="84" t="s">
        <v>111</v>
      </c>
      <c r="C20" s="84" t="s">
        <v>183</v>
      </c>
      <c r="D20" s="84" t="s">
        <v>111</v>
      </c>
      <c r="E20" s="84" t="s">
        <v>111</v>
      </c>
      <c r="F20" s="84" t="s">
        <v>111</v>
      </c>
      <c r="G20" s="84" t="s">
        <v>184</v>
      </c>
      <c r="H20" s="84" t="s">
        <v>111</v>
      </c>
      <c r="I20" s="84" t="s">
        <v>111</v>
      </c>
      <c r="J20" s="84" t="s">
        <v>54</v>
      </c>
      <c r="K20" s="84" t="s">
        <v>54</v>
      </c>
      <c r="L20" s="84" t="s">
        <v>111</v>
      </c>
      <c r="M20" s="84" t="s">
        <v>111</v>
      </c>
      <c r="N20" s="84" t="s">
        <v>111</v>
      </c>
      <c r="O20" s="84" t="s">
        <v>111</v>
      </c>
      <c r="P20" s="84" t="s">
        <v>54</v>
      </c>
      <c r="Q20" s="84" t="s">
        <v>111</v>
      </c>
      <c r="R20" s="84" t="s">
        <v>111</v>
      </c>
      <c r="S20" s="84" t="s">
        <v>111</v>
      </c>
      <c r="T20" s="84" t="s">
        <v>111</v>
      </c>
      <c r="U20" s="84" t="s">
        <v>111</v>
      </c>
      <c r="V20" s="84" t="s">
        <v>111</v>
      </c>
      <c r="W20" s="84" t="s">
        <v>111</v>
      </c>
      <c r="X20" s="84" t="s">
        <v>111</v>
      </c>
      <c r="Y20" s="84" t="s">
        <v>111</v>
      </c>
      <c r="Z20" s="84" t="s">
        <v>111</v>
      </c>
      <c r="AA20" s="84" t="s">
        <v>111</v>
      </c>
      <c r="AB20" s="84" t="s">
        <v>111</v>
      </c>
      <c r="AC20" s="84" t="s">
        <v>54</v>
      </c>
      <c r="AD20" s="84" t="s">
        <v>111</v>
      </c>
      <c r="AE20" s="84" t="s">
        <v>111</v>
      </c>
      <c r="AF20" s="84"/>
    </row>
    <row r="21" spans="1:32" ht="15.75" customHeight="1">
      <c r="A21" s="86">
        <v>1</v>
      </c>
      <c r="B21" s="87" t="s">
        <v>111</v>
      </c>
      <c r="C21" s="87">
        <f>1000*'Currency Conversions'!$C$9</f>
        <v>0.13333333333333333</v>
      </c>
      <c r="D21" s="87" t="s">
        <v>111</v>
      </c>
      <c r="E21" s="87" t="s">
        <v>111</v>
      </c>
      <c r="F21" s="87" t="s">
        <v>111</v>
      </c>
      <c r="G21" s="87">
        <f>20*'Currency Conversions'!G20</f>
        <v>0.02</v>
      </c>
      <c r="H21" s="87" t="s">
        <v>111</v>
      </c>
      <c r="I21" s="87" t="s">
        <v>111</v>
      </c>
      <c r="J21" s="87">
        <f>1*'Currency Conversions'!$J$40</f>
        <v>0.24</v>
      </c>
      <c r="K21" s="87">
        <f>1*'Currency Conversions'!$K$40</f>
        <v>0.24</v>
      </c>
      <c r="L21" s="87" t="s">
        <v>111</v>
      </c>
      <c r="M21" s="87" t="s">
        <v>111</v>
      </c>
      <c r="N21" s="87" t="s">
        <v>111</v>
      </c>
      <c r="O21" s="87" t="s">
        <v>111</v>
      </c>
      <c r="P21" s="87">
        <f>1*'Currency Conversions'!$P$40</f>
        <v>0.18</v>
      </c>
      <c r="Q21" s="87" t="s">
        <v>111</v>
      </c>
      <c r="R21" s="87" t="s">
        <v>111</v>
      </c>
      <c r="S21" s="87" t="s">
        <v>111</v>
      </c>
      <c r="T21" s="87" t="s">
        <v>111</v>
      </c>
      <c r="U21" s="87" t="s">
        <v>111</v>
      </c>
      <c r="V21" s="87" t="s">
        <v>111</v>
      </c>
      <c r="W21" s="87" t="s">
        <v>111</v>
      </c>
      <c r="X21" s="87" t="s">
        <v>111</v>
      </c>
      <c r="Y21" s="87" t="s">
        <v>111</v>
      </c>
      <c r="Z21" s="87" t="s">
        <v>111</v>
      </c>
      <c r="AA21" s="87" t="s">
        <v>111</v>
      </c>
      <c r="AB21" s="87" t="s">
        <v>111</v>
      </c>
      <c r="AC21" s="87">
        <f>'Currency Conversions'!$AC$40</f>
        <v>0.18809999999999999</v>
      </c>
      <c r="AD21" s="87" t="s">
        <v>111</v>
      </c>
      <c r="AE21" s="87" t="s">
        <v>111</v>
      </c>
      <c r="AF21" s="87"/>
    </row>
    <row r="22" spans="1:32" ht="15.75" customHeight="1">
      <c r="A22" s="86">
        <v>2</v>
      </c>
      <c r="B22" s="87" t="s">
        <v>111</v>
      </c>
      <c r="C22" s="87">
        <f>1000*'Currency Conversions'!$C$9</f>
        <v>0.13333333333333333</v>
      </c>
      <c r="D22" s="87" t="s">
        <v>111</v>
      </c>
      <c r="E22" s="87" t="s">
        <v>111</v>
      </c>
      <c r="F22" s="87" t="s">
        <v>111</v>
      </c>
      <c r="G22" s="87">
        <f>3*'Currency Conversions'!G30</f>
        <v>0.125</v>
      </c>
      <c r="H22" s="87" t="s">
        <v>111</v>
      </c>
      <c r="I22" s="87" t="s">
        <v>111</v>
      </c>
      <c r="J22" s="87">
        <f>1*'Currency Conversions'!$J$40</f>
        <v>0.24</v>
      </c>
      <c r="K22" s="87">
        <f>1*'Currency Conversions'!$K$40</f>
        <v>0.24</v>
      </c>
      <c r="L22" s="87" t="s">
        <v>111</v>
      </c>
      <c r="M22" s="87" t="s">
        <v>111</v>
      </c>
      <c r="N22" s="87" t="s">
        <v>111</v>
      </c>
      <c r="O22" s="87" t="s">
        <v>111</v>
      </c>
      <c r="P22" s="87">
        <f>1*'Currency Conversions'!$P$40</f>
        <v>0.18</v>
      </c>
      <c r="Q22" s="87" t="s">
        <v>111</v>
      </c>
      <c r="R22" s="87" t="s">
        <v>111</v>
      </c>
      <c r="S22" s="87" t="s">
        <v>111</v>
      </c>
      <c r="T22" s="87" t="s">
        <v>111</v>
      </c>
      <c r="U22" s="87" t="s">
        <v>111</v>
      </c>
      <c r="V22" s="87" t="s">
        <v>111</v>
      </c>
      <c r="W22" s="87" t="s">
        <v>111</v>
      </c>
      <c r="X22" s="87" t="s">
        <v>111</v>
      </c>
      <c r="Y22" s="87" t="s">
        <v>111</v>
      </c>
      <c r="Z22" s="87" t="s">
        <v>111</v>
      </c>
      <c r="AA22" s="87" t="s">
        <v>111</v>
      </c>
      <c r="AB22" s="87" t="s">
        <v>111</v>
      </c>
      <c r="AC22" s="87">
        <f>'Currency Conversions'!$AC$40</f>
        <v>0.18809999999999999</v>
      </c>
      <c r="AD22" s="87" t="s">
        <v>111</v>
      </c>
      <c r="AE22" s="87" t="s">
        <v>111</v>
      </c>
      <c r="AF22" s="87"/>
    </row>
    <row r="23" spans="1:32" ht="15.75" customHeight="1">
      <c r="A23" s="86">
        <v>3</v>
      </c>
      <c r="B23" s="87" t="s">
        <v>111</v>
      </c>
      <c r="C23" s="87">
        <f>1000*'Currency Conversions'!$C$9</f>
        <v>0.13333333333333333</v>
      </c>
      <c r="D23" s="87" t="s">
        <v>111</v>
      </c>
      <c r="E23" s="87" t="s">
        <v>111</v>
      </c>
      <c r="F23" s="87" t="s">
        <v>111</v>
      </c>
      <c r="G23" s="87">
        <f>20*'Currency Conversions'!G25</f>
        <v>0.1</v>
      </c>
      <c r="H23" s="87" t="s">
        <v>111</v>
      </c>
      <c r="I23" s="87" t="s">
        <v>111</v>
      </c>
      <c r="J23" s="87">
        <f>1*'Currency Conversions'!$J$40</f>
        <v>0.24</v>
      </c>
      <c r="K23" s="87">
        <f>1*'Currency Conversions'!$K$40</f>
        <v>0.24</v>
      </c>
      <c r="L23" s="87" t="s">
        <v>111</v>
      </c>
      <c r="M23" s="87" t="s">
        <v>111</v>
      </c>
      <c r="N23" s="87" t="s">
        <v>111</v>
      </c>
      <c r="O23" s="87" t="s">
        <v>111</v>
      </c>
      <c r="P23" s="87">
        <f>1*'Currency Conversions'!$P$40</f>
        <v>0.18</v>
      </c>
      <c r="Q23" s="87" t="s">
        <v>111</v>
      </c>
      <c r="R23" s="87" t="s">
        <v>111</v>
      </c>
      <c r="S23" s="87" t="s">
        <v>111</v>
      </c>
      <c r="T23" s="87" t="s">
        <v>111</v>
      </c>
      <c r="U23" s="87" t="s">
        <v>111</v>
      </c>
      <c r="V23" s="87" t="s">
        <v>111</v>
      </c>
      <c r="W23" s="87" t="s">
        <v>111</v>
      </c>
      <c r="X23" s="87" t="s">
        <v>111</v>
      </c>
      <c r="Y23" s="87" t="s">
        <v>111</v>
      </c>
      <c r="Z23" s="87" t="s">
        <v>111</v>
      </c>
      <c r="AA23" s="87" t="s">
        <v>111</v>
      </c>
      <c r="AB23" s="87" t="s">
        <v>111</v>
      </c>
      <c r="AC23" s="87">
        <f>'Currency Conversions'!$AC$40</f>
        <v>0.18809999999999999</v>
      </c>
      <c r="AD23" s="87" t="s">
        <v>111</v>
      </c>
      <c r="AE23" s="87" t="s">
        <v>111</v>
      </c>
      <c r="AF23" s="87"/>
    </row>
    <row r="24" spans="1:32" ht="15.75" customHeight="1">
      <c r="A24" s="86">
        <v>4</v>
      </c>
      <c r="B24" s="87" t="s">
        <v>111</v>
      </c>
      <c r="C24" s="87">
        <f>1000*'Currency Conversions'!$C$9</f>
        <v>0.13333333333333333</v>
      </c>
      <c r="D24" s="87" t="s">
        <v>111</v>
      </c>
      <c r="E24" s="87" t="s">
        <v>111</v>
      </c>
      <c r="F24" s="87" t="s">
        <v>111</v>
      </c>
      <c r="G24" s="87">
        <f>10*'Currency Conversions'!G25</f>
        <v>0.05</v>
      </c>
      <c r="H24" s="87" t="s">
        <v>111</v>
      </c>
      <c r="I24" s="87" t="s">
        <v>111</v>
      </c>
      <c r="J24" s="87">
        <f>1*'Currency Conversions'!$J$40</f>
        <v>0.24</v>
      </c>
      <c r="K24" s="87">
        <f>1*'Currency Conversions'!$K$40</f>
        <v>0.24</v>
      </c>
      <c r="L24" s="87" t="s">
        <v>111</v>
      </c>
      <c r="M24" s="87" t="s">
        <v>111</v>
      </c>
      <c r="N24" s="87" t="s">
        <v>111</v>
      </c>
      <c r="O24" s="87" t="s">
        <v>111</v>
      </c>
      <c r="P24" s="87">
        <f>1*'Currency Conversions'!$P$40</f>
        <v>0.18</v>
      </c>
      <c r="Q24" s="87" t="s">
        <v>111</v>
      </c>
      <c r="R24" s="87" t="s">
        <v>111</v>
      </c>
      <c r="S24" s="87" t="s">
        <v>111</v>
      </c>
      <c r="T24" s="87" t="s">
        <v>111</v>
      </c>
      <c r="U24" s="87" t="s">
        <v>111</v>
      </c>
      <c r="V24" s="87" t="s">
        <v>111</v>
      </c>
      <c r="W24" s="87" t="s">
        <v>111</v>
      </c>
      <c r="X24" s="87" t="s">
        <v>111</v>
      </c>
      <c r="Y24" s="87" t="s">
        <v>111</v>
      </c>
      <c r="Z24" s="87" t="s">
        <v>111</v>
      </c>
      <c r="AA24" s="87" t="s">
        <v>111</v>
      </c>
      <c r="AB24" s="87" t="s">
        <v>111</v>
      </c>
      <c r="AC24" s="87">
        <f>'Currency Conversions'!$AC$40</f>
        <v>0.18809999999999999</v>
      </c>
      <c r="AD24" s="87" t="s">
        <v>111</v>
      </c>
      <c r="AE24" s="87" t="s">
        <v>111</v>
      </c>
      <c r="AF24" s="87"/>
    </row>
    <row r="25" spans="1:32" ht="15.75" customHeight="1">
      <c r="A25" s="86">
        <v>5</v>
      </c>
      <c r="B25" s="87" t="s">
        <v>111</v>
      </c>
      <c r="C25" s="87">
        <f>1000*'Currency Conversions'!$C$9</f>
        <v>0.13333333333333333</v>
      </c>
      <c r="D25" s="87" t="s">
        <v>111</v>
      </c>
      <c r="E25" s="87" t="s">
        <v>111</v>
      </c>
      <c r="F25" s="87" t="s">
        <v>111</v>
      </c>
      <c r="G25" s="87">
        <f>10*'Currency Conversions'!G25</f>
        <v>0.05</v>
      </c>
      <c r="H25" s="87" t="s">
        <v>111</v>
      </c>
      <c r="I25" s="87" t="s">
        <v>111</v>
      </c>
      <c r="J25" s="87">
        <f>1*'Currency Conversions'!$J$40</f>
        <v>0.24</v>
      </c>
      <c r="K25" s="87">
        <f>1*'Currency Conversions'!$K$40</f>
        <v>0.24</v>
      </c>
      <c r="L25" s="87" t="s">
        <v>111</v>
      </c>
      <c r="M25" s="87" t="s">
        <v>111</v>
      </c>
      <c r="N25" s="87" t="s">
        <v>111</v>
      </c>
      <c r="O25" s="87" t="s">
        <v>111</v>
      </c>
      <c r="P25" s="87">
        <f>1*'Currency Conversions'!$P$40</f>
        <v>0.18</v>
      </c>
      <c r="Q25" s="87" t="s">
        <v>111</v>
      </c>
      <c r="R25" s="87" t="s">
        <v>111</v>
      </c>
      <c r="S25" s="87" t="s">
        <v>111</v>
      </c>
      <c r="T25" s="87" t="s">
        <v>111</v>
      </c>
      <c r="U25" s="87" t="s">
        <v>111</v>
      </c>
      <c r="V25" s="87" t="s">
        <v>111</v>
      </c>
      <c r="W25" s="87" t="s">
        <v>111</v>
      </c>
      <c r="X25" s="87" t="s">
        <v>111</v>
      </c>
      <c r="Y25" s="87" t="s">
        <v>111</v>
      </c>
      <c r="Z25" s="87" t="s">
        <v>111</v>
      </c>
      <c r="AA25" s="87" t="s">
        <v>111</v>
      </c>
      <c r="AB25" s="87" t="s">
        <v>111</v>
      </c>
      <c r="AC25" s="87">
        <f>'Currency Conversions'!$AC$40</f>
        <v>0.18809999999999999</v>
      </c>
      <c r="AD25" s="87" t="s">
        <v>111</v>
      </c>
      <c r="AE25" s="87" t="s">
        <v>111</v>
      </c>
      <c r="AF25" s="87"/>
    </row>
    <row r="26" spans="1:32" ht="15.75" customHeight="1">
      <c r="A26" s="90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1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</row>
    <row r="27" spans="1:32" ht="15.75" customHeight="1">
      <c r="A27" s="84" t="s">
        <v>189</v>
      </c>
      <c r="B27" s="84" t="s">
        <v>111</v>
      </c>
      <c r="C27" s="84" t="s">
        <v>190</v>
      </c>
      <c r="D27" s="84" t="s">
        <v>111</v>
      </c>
      <c r="E27" s="84" t="s">
        <v>111</v>
      </c>
      <c r="F27" s="84" t="s">
        <v>111</v>
      </c>
      <c r="G27" s="84" t="s">
        <v>111</v>
      </c>
      <c r="H27" s="84" t="s">
        <v>111</v>
      </c>
      <c r="I27" s="84" t="s">
        <v>111</v>
      </c>
      <c r="J27" s="84" t="s">
        <v>111</v>
      </c>
      <c r="K27" s="84" t="s">
        <v>111</v>
      </c>
      <c r="L27" s="84" t="s">
        <v>111</v>
      </c>
      <c r="M27" s="84" t="s">
        <v>111</v>
      </c>
      <c r="N27" s="84" t="s">
        <v>111</v>
      </c>
      <c r="O27" s="84" t="s">
        <v>111</v>
      </c>
      <c r="P27" s="84" t="s">
        <v>111</v>
      </c>
      <c r="Q27" s="84" t="s">
        <v>111</v>
      </c>
      <c r="R27" s="84" t="s">
        <v>111</v>
      </c>
      <c r="S27" s="84" t="s">
        <v>111</v>
      </c>
      <c r="T27" s="84" t="s">
        <v>111</v>
      </c>
      <c r="U27" s="84" t="s">
        <v>111</v>
      </c>
      <c r="V27" s="84" t="s">
        <v>111</v>
      </c>
      <c r="W27" s="84" t="s">
        <v>111</v>
      </c>
      <c r="X27" s="84" t="s">
        <v>111</v>
      </c>
      <c r="Y27" s="84" t="s">
        <v>111</v>
      </c>
      <c r="Z27" s="84" t="s">
        <v>111</v>
      </c>
      <c r="AA27" s="84" t="s">
        <v>111</v>
      </c>
      <c r="AB27" s="84" t="s">
        <v>111</v>
      </c>
      <c r="AC27" s="84" t="s">
        <v>111</v>
      </c>
      <c r="AD27" s="84" t="s">
        <v>111</v>
      </c>
      <c r="AE27" s="84" t="s">
        <v>111</v>
      </c>
      <c r="AF27" s="84"/>
    </row>
    <row r="28" spans="1:32" ht="15.75" customHeight="1">
      <c r="A28" s="86">
        <v>1</v>
      </c>
      <c r="B28" s="87" t="s">
        <v>111</v>
      </c>
      <c r="C28" s="87">
        <f>1000*'Currency Conversions'!$C$9</f>
        <v>0.13333333333333333</v>
      </c>
      <c r="D28" s="87" t="s">
        <v>111</v>
      </c>
      <c r="E28" s="87" t="s">
        <v>111</v>
      </c>
      <c r="F28" s="87" t="s">
        <v>111</v>
      </c>
      <c r="G28" s="87" t="s">
        <v>111</v>
      </c>
      <c r="H28" s="87" t="s">
        <v>111</v>
      </c>
      <c r="I28" s="87" t="s">
        <v>111</v>
      </c>
      <c r="J28" s="87" t="s">
        <v>111</v>
      </c>
      <c r="K28" s="87" t="s">
        <v>111</v>
      </c>
      <c r="L28" s="87" t="s">
        <v>111</v>
      </c>
      <c r="M28" s="87" t="s">
        <v>111</v>
      </c>
      <c r="N28" s="87" t="s">
        <v>111</v>
      </c>
      <c r="O28" s="87" t="s">
        <v>111</v>
      </c>
      <c r="P28" s="87" t="s">
        <v>111</v>
      </c>
      <c r="Q28" s="87" t="s">
        <v>111</v>
      </c>
      <c r="R28" s="87" t="s">
        <v>111</v>
      </c>
      <c r="S28" s="87" t="s">
        <v>111</v>
      </c>
      <c r="T28" s="87" t="s">
        <v>111</v>
      </c>
      <c r="U28" s="87" t="s">
        <v>111</v>
      </c>
      <c r="V28" s="87" t="s">
        <v>111</v>
      </c>
      <c r="W28" s="87" t="s">
        <v>111</v>
      </c>
      <c r="X28" s="87" t="s">
        <v>111</v>
      </c>
      <c r="Y28" s="87" t="s">
        <v>111</v>
      </c>
      <c r="Z28" s="87" t="s">
        <v>111</v>
      </c>
      <c r="AA28" s="87" t="s">
        <v>111</v>
      </c>
      <c r="AB28" s="87" t="s">
        <v>111</v>
      </c>
      <c r="AC28" s="87" t="s">
        <v>111</v>
      </c>
      <c r="AD28" s="87" t="s">
        <v>111</v>
      </c>
      <c r="AE28" s="87" t="s">
        <v>111</v>
      </c>
      <c r="AF28" s="87"/>
    </row>
    <row r="29" spans="1:32" ht="15.75" customHeight="1">
      <c r="A29" s="86">
        <v>2</v>
      </c>
      <c r="B29" s="87" t="s">
        <v>111</v>
      </c>
      <c r="C29" s="87">
        <f>1000*'Currency Conversions'!$C$9</f>
        <v>0.13333333333333333</v>
      </c>
      <c r="D29" s="87" t="s">
        <v>111</v>
      </c>
      <c r="E29" s="87" t="s">
        <v>111</v>
      </c>
      <c r="F29" s="87" t="s">
        <v>111</v>
      </c>
      <c r="G29" s="87" t="s">
        <v>111</v>
      </c>
      <c r="H29" s="87" t="s">
        <v>111</v>
      </c>
      <c r="I29" s="87" t="s">
        <v>111</v>
      </c>
      <c r="J29" s="87" t="s">
        <v>111</v>
      </c>
      <c r="K29" s="87" t="s">
        <v>111</v>
      </c>
      <c r="L29" s="87" t="s">
        <v>111</v>
      </c>
      <c r="M29" s="87" t="s">
        <v>111</v>
      </c>
      <c r="N29" s="87" t="s">
        <v>111</v>
      </c>
      <c r="O29" s="87" t="s">
        <v>111</v>
      </c>
      <c r="P29" s="87" t="s">
        <v>111</v>
      </c>
      <c r="Q29" s="87" t="s">
        <v>111</v>
      </c>
      <c r="R29" s="87" t="s">
        <v>111</v>
      </c>
      <c r="S29" s="87" t="s">
        <v>111</v>
      </c>
      <c r="T29" s="87" t="s">
        <v>111</v>
      </c>
      <c r="U29" s="87" t="s">
        <v>111</v>
      </c>
      <c r="V29" s="87" t="s">
        <v>111</v>
      </c>
      <c r="W29" s="87" t="s">
        <v>111</v>
      </c>
      <c r="X29" s="87" t="s">
        <v>111</v>
      </c>
      <c r="Y29" s="87" t="s">
        <v>111</v>
      </c>
      <c r="Z29" s="87" t="s">
        <v>111</v>
      </c>
      <c r="AA29" s="87" t="s">
        <v>111</v>
      </c>
      <c r="AB29" s="87" t="s">
        <v>111</v>
      </c>
      <c r="AC29" s="87" t="s">
        <v>111</v>
      </c>
      <c r="AD29" s="87" t="s">
        <v>111</v>
      </c>
      <c r="AE29" s="87" t="s">
        <v>111</v>
      </c>
      <c r="AF29" s="87"/>
    </row>
    <row r="30" spans="1:32" ht="15.75" customHeight="1">
      <c r="A30" s="86">
        <v>3</v>
      </c>
      <c r="B30" s="87" t="s">
        <v>111</v>
      </c>
      <c r="C30" s="87">
        <f>1000*'Currency Conversions'!$C$9</f>
        <v>0.13333333333333333</v>
      </c>
      <c r="D30" s="87" t="s">
        <v>111</v>
      </c>
      <c r="E30" s="87" t="s">
        <v>111</v>
      </c>
      <c r="F30" s="87" t="s">
        <v>111</v>
      </c>
      <c r="G30" s="87" t="s">
        <v>111</v>
      </c>
      <c r="H30" s="87" t="s">
        <v>111</v>
      </c>
      <c r="I30" s="87" t="s">
        <v>111</v>
      </c>
      <c r="J30" s="87" t="s">
        <v>111</v>
      </c>
      <c r="K30" s="87" t="s">
        <v>111</v>
      </c>
      <c r="L30" s="87" t="s">
        <v>111</v>
      </c>
      <c r="M30" s="87" t="s">
        <v>111</v>
      </c>
      <c r="N30" s="87" t="s">
        <v>111</v>
      </c>
      <c r="O30" s="87" t="s">
        <v>111</v>
      </c>
      <c r="P30" s="87" t="s">
        <v>111</v>
      </c>
      <c r="Q30" s="87" t="s">
        <v>111</v>
      </c>
      <c r="R30" s="87" t="s">
        <v>111</v>
      </c>
      <c r="S30" s="87" t="s">
        <v>111</v>
      </c>
      <c r="T30" s="87" t="s">
        <v>111</v>
      </c>
      <c r="U30" s="87" t="s">
        <v>111</v>
      </c>
      <c r="V30" s="87" t="s">
        <v>111</v>
      </c>
      <c r="W30" s="87" t="s">
        <v>111</v>
      </c>
      <c r="X30" s="87" t="s">
        <v>111</v>
      </c>
      <c r="Y30" s="87" t="s">
        <v>111</v>
      </c>
      <c r="Z30" s="87" t="s">
        <v>111</v>
      </c>
      <c r="AA30" s="87" t="s">
        <v>111</v>
      </c>
      <c r="AB30" s="87" t="s">
        <v>111</v>
      </c>
      <c r="AC30" s="87" t="s">
        <v>111</v>
      </c>
      <c r="AD30" s="87" t="s">
        <v>111</v>
      </c>
      <c r="AE30" s="87" t="s">
        <v>111</v>
      </c>
      <c r="AF30" s="87"/>
    </row>
    <row r="31" spans="1:32" ht="15.75" customHeight="1">
      <c r="A31" s="86">
        <v>4</v>
      </c>
      <c r="B31" s="87" t="s">
        <v>111</v>
      </c>
      <c r="C31" s="87">
        <f>1000*'Currency Conversions'!$C$9</f>
        <v>0.13333333333333333</v>
      </c>
      <c r="D31" s="87" t="s">
        <v>111</v>
      </c>
      <c r="E31" s="87" t="s">
        <v>111</v>
      </c>
      <c r="F31" s="87" t="s">
        <v>111</v>
      </c>
      <c r="G31" s="87" t="s">
        <v>111</v>
      </c>
      <c r="H31" s="87" t="s">
        <v>111</v>
      </c>
      <c r="I31" s="87" t="s">
        <v>111</v>
      </c>
      <c r="J31" s="87" t="s">
        <v>111</v>
      </c>
      <c r="K31" s="87" t="s">
        <v>111</v>
      </c>
      <c r="L31" s="87" t="s">
        <v>111</v>
      </c>
      <c r="M31" s="87" t="s">
        <v>111</v>
      </c>
      <c r="N31" s="87" t="s">
        <v>111</v>
      </c>
      <c r="O31" s="87" t="s">
        <v>111</v>
      </c>
      <c r="P31" s="87" t="s">
        <v>111</v>
      </c>
      <c r="Q31" s="87" t="s">
        <v>111</v>
      </c>
      <c r="R31" s="87" t="s">
        <v>111</v>
      </c>
      <c r="S31" s="87" t="s">
        <v>111</v>
      </c>
      <c r="T31" s="87" t="s">
        <v>111</v>
      </c>
      <c r="U31" s="87" t="s">
        <v>111</v>
      </c>
      <c r="V31" s="87" t="s">
        <v>111</v>
      </c>
      <c r="W31" s="87" t="s">
        <v>111</v>
      </c>
      <c r="X31" s="87" t="s">
        <v>111</v>
      </c>
      <c r="Y31" s="87" t="s">
        <v>111</v>
      </c>
      <c r="Z31" s="87" t="s">
        <v>111</v>
      </c>
      <c r="AA31" s="87" t="s">
        <v>111</v>
      </c>
      <c r="AB31" s="87" t="s">
        <v>111</v>
      </c>
      <c r="AC31" s="87" t="s">
        <v>111</v>
      </c>
      <c r="AD31" s="87" t="s">
        <v>111</v>
      </c>
      <c r="AE31" s="87" t="s">
        <v>111</v>
      </c>
      <c r="AF31" s="87"/>
    </row>
    <row r="32" spans="1:32" ht="15.75" customHeight="1">
      <c r="A32" s="86">
        <v>5</v>
      </c>
      <c r="B32" s="87" t="s">
        <v>111</v>
      </c>
      <c r="C32" s="87">
        <f>1000*'Currency Conversions'!$C$9</f>
        <v>0.13333333333333333</v>
      </c>
      <c r="D32" s="87" t="s">
        <v>111</v>
      </c>
      <c r="E32" s="87" t="s">
        <v>111</v>
      </c>
      <c r="F32" s="87" t="s">
        <v>111</v>
      </c>
      <c r="G32" s="87" t="s">
        <v>111</v>
      </c>
      <c r="H32" s="87" t="s">
        <v>111</v>
      </c>
      <c r="I32" s="87" t="s">
        <v>111</v>
      </c>
      <c r="J32" s="87" t="s">
        <v>111</v>
      </c>
      <c r="K32" s="87" t="s">
        <v>111</v>
      </c>
      <c r="L32" s="87" t="s">
        <v>111</v>
      </c>
      <c r="M32" s="87" t="s">
        <v>111</v>
      </c>
      <c r="N32" s="87" t="s">
        <v>111</v>
      </c>
      <c r="O32" s="87" t="s">
        <v>111</v>
      </c>
      <c r="P32" s="87" t="s">
        <v>111</v>
      </c>
      <c r="Q32" s="87" t="s">
        <v>111</v>
      </c>
      <c r="R32" s="87" t="s">
        <v>111</v>
      </c>
      <c r="S32" s="87" t="s">
        <v>111</v>
      </c>
      <c r="T32" s="87" t="s">
        <v>111</v>
      </c>
      <c r="U32" s="87" t="s">
        <v>111</v>
      </c>
      <c r="V32" s="87" t="s">
        <v>111</v>
      </c>
      <c r="W32" s="87" t="s">
        <v>111</v>
      </c>
      <c r="X32" s="87" t="s">
        <v>111</v>
      </c>
      <c r="Y32" s="87" t="s">
        <v>111</v>
      </c>
      <c r="Z32" s="87" t="s">
        <v>111</v>
      </c>
      <c r="AA32" s="87" t="s">
        <v>111</v>
      </c>
      <c r="AB32" s="87" t="s">
        <v>111</v>
      </c>
      <c r="AC32" s="87" t="s">
        <v>111</v>
      </c>
      <c r="AD32" s="87" t="s">
        <v>111</v>
      </c>
      <c r="AE32" s="87" t="s">
        <v>111</v>
      </c>
      <c r="AF32" s="87"/>
    </row>
    <row r="33" spans="1:32" ht="12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ht="12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ht="12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ht="12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12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  <row r="38" spans="1:32" ht="12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12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ht="12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ht="12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ht="12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ht="12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12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ht="12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ht="12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ht="12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 ht="12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 ht="12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 ht="12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ht="12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 ht="12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 ht="12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12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ht="12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ht="12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2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2" ht="12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  <row r="60" spans="1:32" ht="12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</row>
    <row r="61" spans="1:32" ht="12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</row>
    <row r="62" spans="1:32" ht="12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</row>
    <row r="63" spans="1:32" ht="12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12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</row>
    <row r="65" spans="1:32" ht="12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</row>
    <row r="66" spans="1:32" ht="12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</row>
    <row r="67" spans="1:32" ht="12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</row>
    <row r="68" spans="1:32" ht="12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</row>
    <row r="69" spans="1:32" ht="12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</row>
    <row r="70" spans="1:32" ht="12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</row>
    <row r="71" spans="1:32" ht="12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2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2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2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2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ht="12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1:32" ht="12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1:32" ht="12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2" ht="12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ht="12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 ht="12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1:32" ht="12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1:32" ht="12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1:32" ht="12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1:32" ht="12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1:32" ht="12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:32" ht="12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1:32" ht="12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1:32" ht="12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1:32" ht="12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1:32" ht="12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1:32" ht="12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1:32" ht="12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ht="12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ht="12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ht="12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ht="12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 ht="12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ht="12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ht="12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:32" ht="12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ht="12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:32" ht="12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:32" ht="12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 ht="12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 ht="12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ht="12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 ht="12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2" ht="12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 ht="12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 ht="12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ht="12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ht="12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ht="12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ht="12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ht="12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ht="12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ht="12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ht="12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ht="12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ht="12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ht="12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ht="12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ht="12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ht="12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ht="12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ht="12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ht="12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ht="12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ht="12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ht="12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ht="12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ht="12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ht="12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ht="12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ht="12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ht="12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ht="12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ht="12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ht="12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ht="12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ht="12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ht="12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ht="12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ht="12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ht="12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ht="12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ht="12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ht="12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ht="12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ht="12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ht="12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ht="12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ht="12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ht="12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ht="12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ht="12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ht="12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ht="12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ht="12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ht="12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ht="12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ht="12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ht="12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ht="12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ht="12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ht="12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ht="12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ht="12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ht="12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ht="12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ht="12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ht="12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ht="12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ht="12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ht="12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ht="12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ht="12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ht="12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ht="12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ht="12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ht="12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ht="12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ht="12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ht="12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ht="12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ht="12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ht="12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ht="12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ht="12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ht="12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ht="12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ht="12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ht="12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ht="12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ht="12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ht="12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ht="12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ht="12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ht="12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ht="12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ht="12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ht="12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ht="12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ht="12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ht="12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ht="12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ht="12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ht="12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ht="12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ht="12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ht="12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ht="12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ht="12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ht="12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ht="12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ht="12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ht="12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ht="12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ht="12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ht="12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ht="12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ht="12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ht="12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ht="12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1:32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1:32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1:32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1:32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1:32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 spans="1:32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1:3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1:32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1:32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1:32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1:32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1:32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  <row r="308" spans="1:32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</row>
    <row r="309" spans="1:32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</row>
    <row r="310" spans="1:32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</row>
    <row r="311" spans="1:32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</row>
    <row r="312" spans="1:3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</row>
    <row r="313" spans="1:32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</row>
    <row r="314" spans="1:32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</row>
    <row r="315" spans="1:32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 spans="1:32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 spans="1:32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 spans="1:32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</row>
    <row r="319" spans="1:32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 spans="1:32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 spans="1:32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</row>
    <row r="322" spans="1:3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 spans="1:32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1:32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1:32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 spans="1:32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 spans="1:32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</row>
    <row r="328" spans="1:32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</row>
    <row r="329" spans="1:32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</row>
    <row r="330" spans="1:32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</row>
    <row r="331" spans="1:32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</row>
    <row r="332" spans="1: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</row>
    <row r="333" spans="1:32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</row>
    <row r="334" spans="1:32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</row>
    <row r="335" spans="1:32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</row>
    <row r="336" spans="1:32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 spans="1:32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1:32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 spans="1:32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 spans="1:32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 spans="1:32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 spans="1:3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 spans="1:32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 spans="1:32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</row>
    <row r="345" spans="1:32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 spans="1:32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 spans="1:32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</row>
    <row r="348" spans="1:32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</row>
    <row r="349" spans="1:32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</row>
    <row r="350" spans="1:32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</row>
    <row r="351" spans="1:32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</row>
    <row r="352" spans="1:3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</row>
    <row r="353" spans="1:32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</row>
    <row r="354" spans="1:32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</row>
    <row r="355" spans="1:32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</row>
    <row r="356" spans="1:32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</row>
    <row r="357" spans="1:32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</row>
    <row r="358" spans="1:32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</row>
    <row r="359" spans="1:32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</row>
    <row r="360" spans="1:32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</row>
    <row r="361" spans="1:32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</row>
    <row r="362" spans="1:3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</row>
    <row r="363" spans="1:32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</row>
    <row r="364" spans="1:32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</row>
    <row r="365" spans="1:32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</row>
    <row r="366" spans="1:32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</row>
    <row r="367" spans="1:32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</row>
    <row r="368" spans="1:32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</row>
    <row r="369" spans="1:32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</row>
    <row r="370" spans="1:32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</row>
    <row r="371" spans="1:32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</row>
    <row r="372" spans="1:3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</row>
    <row r="373" spans="1:32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 spans="1:32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</row>
    <row r="375" spans="1:32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</row>
    <row r="376" spans="1:32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</row>
    <row r="377" spans="1:32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</row>
    <row r="378" spans="1:32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</row>
    <row r="379" spans="1:32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</row>
    <row r="380" spans="1:32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</row>
    <row r="381" spans="1:32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</row>
    <row r="382" spans="1:3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</row>
    <row r="383" spans="1:32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</row>
    <row r="384" spans="1:32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</row>
    <row r="385" spans="1:32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</row>
    <row r="386" spans="1:32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</row>
    <row r="387" spans="1:32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</row>
    <row r="388" spans="1:32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</row>
    <row r="389" spans="1:32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</row>
    <row r="390" spans="1:32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</row>
    <row r="391" spans="1:32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</row>
    <row r="392" spans="1:3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</row>
    <row r="393" spans="1:32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</row>
    <row r="394" spans="1:32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</row>
    <row r="395" spans="1:32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</row>
    <row r="396" spans="1:32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</row>
    <row r="397" spans="1:32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</row>
    <row r="398" spans="1:32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</row>
    <row r="399" spans="1:32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</row>
    <row r="400" spans="1:32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</row>
    <row r="401" spans="1:32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</row>
    <row r="402" spans="1:3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</row>
    <row r="403" spans="1:32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</row>
    <row r="404" spans="1:32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</row>
    <row r="405" spans="1:32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</row>
    <row r="406" spans="1:32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</row>
    <row r="407" spans="1:32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</row>
    <row r="408" spans="1:32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</row>
    <row r="409" spans="1:32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</row>
    <row r="410" spans="1:32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</row>
    <row r="411" spans="1:32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</row>
    <row r="412" spans="1:3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</row>
    <row r="413" spans="1:32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</row>
    <row r="414" spans="1:32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</row>
    <row r="415" spans="1:32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</row>
    <row r="416" spans="1:32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</row>
    <row r="417" spans="1:32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</row>
    <row r="418" spans="1:32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</row>
    <row r="419" spans="1:32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</row>
    <row r="420" spans="1:32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</row>
    <row r="421" spans="1:32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</row>
    <row r="422" spans="1:3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</row>
    <row r="423" spans="1:32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</row>
    <row r="424" spans="1:32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</row>
    <row r="425" spans="1:32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</row>
    <row r="426" spans="1:32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</row>
    <row r="427" spans="1:32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</row>
    <row r="428" spans="1:32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</row>
    <row r="429" spans="1:32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</row>
    <row r="430" spans="1:32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</row>
    <row r="431" spans="1:32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</row>
    <row r="432" spans="1: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</row>
    <row r="433" spans="1:32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</row>
    <row r="434" spans="1:32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</row>
    <row r="435" spans="1:32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</row>
    <row r="436" spans="1:32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</row>
    <row r="437" spans="1:32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</row>
    <row r="438" spans="1:32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</row>
    <row r="439" spans="1:32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</row>
    <row r="440" spans="1:32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</row>
    <row r="441" spans="1:32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</row>
    <row r="442" spans="1:3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</row>
    <row r="443" spans="1:32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</row>
    <row r="444" spans="1:32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</row>
    <row r="445" spans="1:32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</row>
    <row r="446" spans="1:32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</row>
    <row r="447" spans="1:32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</row>
    <row r="448" spans="1:32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</row>
    <row r="449" spans="1:32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</row>
    <row r="450" spans="1:32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</row>
    <row r="451" spans="1:32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</row>
    <row r="452" spans="1:3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</row>
    <row r="453" spans="1:32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</row>
    <row r="454" spans="1:32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</row>
    <row r="455" spans="1:32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</row>
    <row r="456" spans="1:32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</row>
    <row r="457" spans="1:32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</row>
    <row r="458" spans="1:32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</row>
    <row r="459" spans="1:32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</row>
    <row r="460" spans="1:32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</row>
    <row r="461" spans="1:32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</row>
    <row r="462" spans="1:3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</row>
    <row r="463" spans="1:32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</row>
    <row r="464" spans="1:32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</row>
    <row r="465" spans="1:32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</row>
    <row r="466" spans="1:32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</row>
    <row r="467" spans="1:32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</row>
    <row r="468" spans="1:32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</row>
    <row r="469" spans="1:32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</row>
    <row r="470" spans="1:32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</row>
    <row r="471" spans="1:32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</row>
    <row r="472" spans="1:3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</row>
    <row r="473" spans="1:32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</row>
    <row r="474" spans="1:32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</row>
    <row r="475" spans="1:32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</row>
    <row r="476" spans="1:32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</row>
    <row r="477" spans="1:32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</row>
    <row r="478" spans="1:32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</row>
    <row r="479" spans="1:32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</row>
    <row r="480" spans="1:32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</row>
    <row r="481" spans="1:32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</row>
    <row r="482" spans="1:3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</row>
    <row r="483" spans="1:32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</row>
    <row r="484" spans="1:32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</row>
    <row r="485" spans="1:32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</row>
    <row r="486" spans="1:32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</row>
    <row r="487" spans="1:32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</row>
    <row r="488" spans="1:32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</row>
    <row r="489" spans="1:32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</row>
    <row r="490" spans="1:32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</row>
    <row r="491" spans="1:32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</row>
    <row r="492" spans="1:3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</row>
    <row r="493" spans="1:32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</row>
    <row r="494" spans="1:32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</row>
    <row r="495" spans="1:32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</row>
    <row r="496" spans="1:32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</row>
    <row r="497" spans="1:32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</row>
    <row r="498" spans="1:32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</row>
    <row r="499" spans="1:32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</row>
    <row r="500" spans="1:32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</row>
    <row r="501" spans="1:32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</row>
    <row r="502" spans="1:3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</row>
    <row r="503" spans="1:32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</row>
    <row r="504" spans="1:32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</row>
    <row r="505" spans="1:32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</row>
    <row r="506" spans="1:32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</row>
    <row r="507" spans="1:32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</row>
    <row r="508" spans="1:32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</row>
    <row r="509" spans="1:32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</row>
    <row r="510" spans="1:32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 spans="1:32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</row>
    <row r="512" spans="1:3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</row>
    <row r="513" spans="1:32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</row>
    <row r="514" spans="1:32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</row>
    <row r="515" spans="1:32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</row>
    <row r="516" spans="1:32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</row>
    <row r="517" spans="1:32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</row>
    <row r="518" spans="1:32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</row>
    <row r="519" spans="1:32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</row>
    <row r="520" spans="1:32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</row>
    <row r="521" spans="1:32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</row>
    <row r="522" spans="1:3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</row>
    <row r="523" spans="1:32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</row>
    <row r="524" spans="1:32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</row>
    <row r="525" spans="1:32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</row>
    <row r="526" spans="1:32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</row>
    <row r="527" spans="1:32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</row>
    <row r="528" spans="1:32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</row>
    <row r="529" spans="1:32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</row>
    <row r="530" spans="1:32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</row>
    <row r="531" spans="1:32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</row>
    <row r="532" spans="1: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</row>
    <row r="533" spans="1:32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</row>
    <row r="534" spans="1:32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</row>
    <row r="535" spans="1:32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</row>
    <row r="536" spans="1:32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</row>
    <row r="537" spans="1:32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</row>
    <row r="538" spans="1:32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</row>
    <row r="539" spans="1:32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</row>
    <row r="540" spans="1:32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</row>
    <row r="541" spans="1:32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</row>
    <row r="542" spans="1:3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</row>
    <row r="543" spans="1:32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</row>
    <row r="544" spans="1:32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</row>
    <row r="545" spans="1:32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</row>
    <row r="546" spans="1:32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</row>
    <row r="547" spans="1:32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</row>
    <row r="548" spans="1:32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</row>
    <row r="549" spans="1:32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</row>
    <row r="550" spans="1:32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</row>
    <row r="551" spans="1:32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</row>
    <row r="552" spans="1:3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</row>
    <row r="553" spans="1:32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</row>
    <row r="554" spans="1:32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</row>
    <row r="555" spans="1:32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</row>
    <row r="556" spans="1:32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</row>
    <row r="557" spans="1:32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</row>
    <row r="558" spans="1:32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</row>
    <row r="559" spans="1:32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</row>
    <row r="560" spans="1:32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</row>
    <row r="561" spans="1:32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</row>
    <row r="562" spans="1:3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</row>
    <row r="563" spans="1:32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</row>
    <row r="564" spans="1:32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</row>
    <row r="565" spans="1:32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</row>
    <row r="566" spans="1:32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</row>
    <row r="567" spans="1:32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</row>
    <row r="568" spans="1:32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</row>
    <row r="569" spans="1:32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</row>
    <row r="570" spans="1:32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</row>
    <row r="571" spans="1:32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</row>
    <row r="572" spans="1:3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</row>
    <row r="573" spans="1:32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</row>
    <row r="574" spans="1:32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</row>
    <row r="575" spans="1:32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</row>
    <row r="576" spans="1:32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</row>
    <row r="577" spans="1:32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</row>
    <row r="578" spans="1:32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</row>
    <row r="579" spans="1:32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</row>
    <row r="580" spans="1:32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</row>
    <row r="581" spans="1:32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</row>
    <row r="582" spans="1:3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</row>
    <row r="583" spans="1:32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</row>
    <row r="584" spans="1:32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</row>
    <row r="585" spans="1:32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</row>
    <row r="586" spans="1:32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</row>
    <row r="587" spans="1:32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</row>
    <row r="588" spans="1:32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</row>
    <row r="589" spans="1:32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</row>
    <row r="590" spans="1:32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</row>
    <row r="591" spans="1:32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</row>
    <row r="592" spans="1:3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</row>
    <row r="593" spans="1:32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</row>
    <row r="594" spans="1:32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</row>
    <row r="595" spans="1:32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</row>
    <row r="596" spans="1:32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</row>
    <row r="597" spans="1:32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</row>
    <row r="598" spans="1:32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</row>
    <row r="599" spans="1:32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</row>
    <row r="600" spans="1:32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</row>
    <row r="601" spans="1:32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</row>
    <row r="602" spans="1:3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</row>
    <row r="603" spans="1:32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</row>
    <row r="604" spans="1:32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</row>
    <row r="605" spans="1:32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</row>
    <row r="606" spans="1:32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</row>
    <row r="607" spans="1:32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</row>
    <row r="608" spans="1:32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</row>
    <row r="609" spans="1:32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</row>
    <row r="610" spans="1:32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</row>
    <row r="611" spans="1:32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</row>
    <row r="612" spans="1:3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</row>
    <row r="613" spans="1:32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</row>
    <row r="614" spans="1:32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</row>
    <row r="615" spans="1:32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</row>
    <row r="616" spans="1:32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</row>
    <row r="617" spans="1:32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</row>
    <row r="618" spans="1:32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</row>
    <row r="619" spans="1:32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</row>
    <row r="620" spans="1:32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</row>
    <row r="621" spans="1:32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</row>
    <row r="622" spans="1:3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</row>
    <row r="623" spans="1:32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</row>
    <row r="624" spans="1:32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</row>
    <row r="625" spans="1:32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</row>
    <row r="626" spans="1:32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</row>
    <row r="627" spans="1:32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</row>
    <row r="628" spans="1:32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</row>
    <row r="629" spans="1:32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</row>
    <row r="630" spans="1:32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</row>
    <row r="631" spans="1:32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</row>
    <row r="632" spans="1: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</row>
    <row r="633" spans="1:32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</row>
    <row r="634" spans="1:32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</row>
    <row r="635" spans="1:32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</row>
    <row r="636" spans="1:32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</row>
    <row r="637" spans="1:32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</row>
    <row r="638" spans="1:32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</row>
    <row r="639" spans="1:32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</row>
    <row r="640" spans="1:32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</row>
    <row r="641" spans="1:32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</row>
    <row r="642" spans="1:3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</row>
    <row r="643" spans="1:32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</row>
    <row r="644" spans="1:32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</row>
    <row r="645" spans="1:32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</row>
    <row r="646" spans="1:32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</row>
    <row r="647" spans="1:32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</row>
    <row r="648" spans="1:32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 spans="1:32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</row>
    <row r="650" spans="1:32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</row>
    <row r="651" spans="1:32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</row>
    <row r="652" spans="1:3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</row>
    <row r="653" spans="1:32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</row>
    <row r="654" spans="1:32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</row>
    <row r="655" spans="1:32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</row>
    <row r="656" spans="1:32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</row>
    <row r="657" spans="1:32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</row>
    <row r="658" spans="1:32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</row>
    <row r="659" spans="1:32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</row>
    <row r="660" spans="1:32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</row>
    <row r="661" spans="1:32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</row>
    <row r="662" spans="1:3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</row>
    <row r="663" spans="1:32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</row>
    <row r="664" spans="1:32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</row>
    <row r="665" spans="1:32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</row>
    <row r="666" spans="1:32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</row>
    <row r="667" spans="1:32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</row>
    <row r="668" spans="1:32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</row>
    <row r="669" spans="1:32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</row>
    <row r="670" spans="1:32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</row>
    <row r="671" spans="1:32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</row>
    <row r="672" spans="1:3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</row>
    <row r="673" spans="1:32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</row>
    <row r="674" spans="1:32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</row>
    <row r="675" spans="1:32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</row>
    <row r="676" spans="1:32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</row>
    <row r="677" spans="1:32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</row>
    <row r="678" spans="1:32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</row>
    <row r="679" spans="1:32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</row>
    <row r="680" spans="1:32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</row>
    <row r="681" spans="1:32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</row>
    <row r="682" spans="1:3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</row>
    <row r="683" spans="1:32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</row>
    <row r="684" spans="1:32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</row>
    <row r="685" spans="1:32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</row>
    <row r="686" spans="1:32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</row>
    <row r="687" spans="1:32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</row>
    <row r="688" spans="1:32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</row>
    <row r="689" spans="1:32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</row>
    <row r="690" spans="1:32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</row>
    <row r="691" spans="1:32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</row>
    <row r="692" spans="1:3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</row>
    <row r="693" spans="1:32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</row>
    <row r="694" spans="1:32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</row>
    <row r="695" spans="1:32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</row>
    <row r="696" spans="1:32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</row>
    <row r="697" spans="1:32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</row>
    <row r="698" spans="1:32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</row>
    <row r="699" spans="1:32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</row>
    <row r="700" spans="1:32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</row>
    <row r="701" spans="1:32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</row>
    <row r="702" spans="1:3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</row>
    <row r="703" spans="1:32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</row>
    <row r="704" spans="1:32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</row>
    <row r="705" spans="1:32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</row>
    <row r="706" spans="1:32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</row>
    <row r="707" spans="1:32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</row>
    <row r="708" spans="1:32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</row>
    <row r="709" spans="1:32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</row>
    <row r="710" spans="1:32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</row>
    <row r="711" spans="1:32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</row>
    <row r="712" spans="1:3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</row>
    <row r="713" spans="1:32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</row>
    <row r="714" spans="1:32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</row>
    <row r="715" spans="1:32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</row>
    <row r="716" spans="1:32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</row>
    <row r="717" spans="1:32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</row>
    <row r="718" spans="1:32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</row>
    <row r="719" spans="1:32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</row>
    <row r="720" spans="1:32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</row>
    <row r="721" spans="1:32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</row>
    <row r="722" spans="1:3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</row>
    <row r="723" spans="1:32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</row>
    <row r="724" spans="1:32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</row>
    <row r="725" spans="1:32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</row>
    <row r="726" spans="1:32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</row>
    <row r="727" spans="1:32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</row>
    <row r="728" spans="1:32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</row>
    <row r="729" spans="1:32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</row>
    <row r="730" spans="1:32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</row>
    <row r="731" spans="1:32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</row>
    <row r="732" spans="1: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</row>
    <row r="733" spans="1:32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</row>
    <row r="734" spans="1:32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</row>
    <row r="735" spans="1:32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</row>
    <row r="736" spans="1:32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</row>
    <row r="737" spans="1:32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</row>
    <row r="738" spans="1:32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</row>
    <row r="739" spans="1:32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</row>
    <row r="740" spans="1:32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</row>
    <row r="741" spans="1:32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</row>
    <row r="742" spans="1:3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</row>
    <row r="743" spans="1:32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</row>
    <row r="744" spans="1:32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</row>
    <row r="745" spans="1:32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</row>
    <row r="746" spans="1:32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</row>
    <row r="747" spans="1:32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</row>
    <row r="748" spans="1:32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</row>
    <row r="749" spans="1:32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</row>
    <row r="750" spans="1:32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</row>
    <row r="751" spans="1:32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</row>
    <row r="752" spans="1:3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</row>
    <row r="753" spans="1:32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</row>
    <row r="754" spans="1:32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</row>
    <row r="755" spans="1:32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</row>
    <row r="756" spans="1:32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</row>
    <row r="757" spans="1:32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</row>
    <row r="758" spans="1:32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</row>
    <row r="759" spans="1:32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</row>
    <row r="760" spans="1:32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</row>
    <row r="761" spans="1:32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</row>
    <row r="762" spans="1:3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</row>
    <row r="763" spans="1:32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</row>
    <row r="764" spans="1:32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</row>
    <row r="765" spans="1:32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</row>
    <row r="766" spans="1:32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</row>
    <row r="767" spans="1:32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</row>
    <row r="768" spans="1:32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</row>
    <row r="769" spans="1:32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</row>
    <row r="770" spans="1:32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</row>
    <row r="771" spans="1:32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</row>
    <row r="772" spans="1:3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</row>
    <row r="773" spans="1:32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</row>
    <row r="774" spans="1:32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</row>
    <row r="775" spans="1:32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</row>
    <row r="776" spans="1:32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</row>
    <row r="777" spans="1:32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</row>
    <row r="778" spans="1:32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</row>
    <row r="779" spans="1:32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</row>
    <row r="780" spans="1:32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</row>
    <row r="781" spans="1:32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</row>
    <row r="782" spans="1:3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</row>
    <row r="783" spans="1:32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</row>
    <row r="784" spans="1:32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</row>
    <row r="785" spans="1:32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</row>
    <row r="786" spans="1:32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</row>
    <row r="787" spans="1:32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</row>
    <row r="788" spans="1:32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</row>
    <row r="789" spans="1:32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</row>
    <row r="790" spans="1:32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</row>
    <row r="791" spans="1:32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</row>
    <row r="792" spans="1:3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</row>
    <row r="793" spans="1:32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</row>
    <row r="794" spans="1:32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</row>
    <row r="795" spans="1:32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</row>
    <row r="796" spans="1:32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</row>
    <row r="797" spans="1:32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</row>
    <row r="798" spans="1:32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</row>
    <row r="799" spans="1:32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</row>
    <row r="800" spans="1:32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</row>
    <row r="801" spans="1:32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</row>
    <row r="802" spans="1:3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</row>
    <row r="803" spans="1:32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</row>
    <row r="804" spans="1:32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</row>
    <row r="805" spans="1:32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</row>
    <row r="806" spans="1:32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</row>
    <row r="807" spans="1:32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</row>
    <row r="808" spans="1:32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</row>
    <row r="809" spans="1:32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</row>
    <row r="810" spans="1:32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</row>
    <row r="811" spans="1:32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</row>
    <row r="812" spans="1:3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</row>
    <row r="813" spans="1:32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</row>
    <row r="814" spans="1:32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</row>
    <row r="815" spans="1:32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</row>
    <row r="816" spans="1:32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</row>
    <row r="817" spans="1:32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</row>
    <row r="818" spans="1:32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</row>
    <row r="819" spans="1:32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</row>
    <row r="820" spans="1:32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</row>
    <row r="821" spans="1:32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</row>
    <row r="822" spans="1:3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</row>
    <row r="823" spans="1:32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</row>
    <row r="824" spans="1:32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</row>
    <row r="825" spans="1:32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</row>
    <row r="826" spans="1:32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</row>
    <row r="827" spans="1:32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</row>
    <row r="828" spans="1:32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</row>
    <row r="829" spans="1:32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</row>
    <row r="830" spans="1:32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</row>
    <row r="831" spans="1:32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</row>
    <row r="832" spans="1: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</row>
    <row r="833" spans="1:32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</row>
    <row r="834" spans="1:32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 spans="1:32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</row>
    <row r="836" spans="1:32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</row>
    <row r="837" spans="1:32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</row>
    <row r="838" spans="1:32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</row>
    <row r="839" spans="1:32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</row>
    <row r="840" spans="1:32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</row>
    <row r="841" spans="1:32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</row>
    <row r="842" spans="1:3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</row>
    <row r="843" spans="1:32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</row>
    <row r="844" spans="1:32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</row>
    <row r="845" spans="1:32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</row>
    <row r="846" spans="1:32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</row>
    <row r="847" spans="1:32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</row>
    <row r="848" spans="1:32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</row>
    <row r="849" spans="1:32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</row>
    <row r="850" spans="1:32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</row>
    <row r="851" spans="1:32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</row>
    <row r="852" spans="1:3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</row>
    <row r="853" spans="1:32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</row>
    <row r="854" spans="1:32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</row>
    <row r="855" spans="1:32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</row>
    <row r="856" spans="1:32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</row>
    <row r="857" spans="1:32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</row>
    <row r="858" spans="1:32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</row>
    <row r="859" spans="1:32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</row>
    <row r="860" spans="1:32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</row>
    <row r="861" spans="1:32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</row>
    <row r="862" spans="1:3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</row>
    <row r="863" spans="1:32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</row>
    <row r="864" spans="1:32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</row>
    <row r="865" spans="1:32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</row>
    <row r="866" spans="1:32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</row>
    <row r="867" spans="1:32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</row>
    <row r="868" spans="1:32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</row>
    <row r="869" spans="1:32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</row>
    <row r="870" spans="1:32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</row>
    <row r="871" spans="1:32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</row>
    <row r="872" spans="1:3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</row>
    <row r="873" spans="1:32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</row>
    <row r="874" spans="1:32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</row>
    <row r="875" spans="1:32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</row>
    <row r="876" spans="1:32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</row>
    <row r="877" spans="1:32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</row>
    <row r="878" spans="1:32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</row>
    <row r="879" spans="1:32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</row>
    <row r="880" spans="1:32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</row>
    <row r="881" spans="1:32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</row>
    <row r="882" spans="1:3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</row>
    <row r="883" spans="1:32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</row>
    <row r="884" spans="1:32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</row>
    <row r="885" spans="1:32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</row>
    <row r="886" spans="1:32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</row>
    <row r="887" spans="1:32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</row>
    <row r="888" spans="1:32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</row>
    <row r="889" spans="1:32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</row>
    <row r="890" spans="1:32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</row>
    <row r="891" spans="1:32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</row>
    <row r="892" spans="1:3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</row>
    <row r="893" spans="1:32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</row>
    <row r="894" spans="1:32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</row>
    <row r="895" spans="1:32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</row>
    <row r="896" spans="1:32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</row>
    <row r="897" spans="1:32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</row>
    <row r="898" spans="1:32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</row>
    <row r="899" spans="1:32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</row>
    <row r="900" spans="1:32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</row>
    <row r="901" spans="1:32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</row>
    <row r="902" spans="1:3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</row>
    <row r="903" spans="1:32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</row>
    <row r="904" spans="1:32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</row>
    <row r="905" spans="1:32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</row>
    <row r="906" spans="1:32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</row>
    <row r="907" spans="1:32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</row>
    <row r="908" spans="1:32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</row>
    <row r="909" spans="1:32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</row>
    <row r="910" spans="1:32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</row>
    <row r="911" spans="1:32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</row>
    <row r="912" spans="1:3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</row>
    <row r="913" spans="1:32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</row>
    <row r="914" spans="1:32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</row>
    <row r="915" spans="1:32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</row>
    <row r="916" spans="1:32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</row>
    <row r="917" spans="1:32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</row>
    <row r="918" spans="1:32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</row>
    <row r="919" spans="1:32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</row>
    <row r="920" spans="1:32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</row>
    <row r="921" spans="1:32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</row>
    <row r="922" spans="1:3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</row>
    <row r="923" spans="1:32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</row>
    <row r="924" spans="1:32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</row>
    <row r="925" spans="1:32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</row>
    <row r="926" spans="1:32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</row>
    <row r="927" spans="1:32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</row>
    <row r="928" spans="1:32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</row>
    <row r="929" spans="1:32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</row>
    <row r="930" spans="1:32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</row>
    <row r="931" spans="1:32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</row>
    <row r="932" spans="1: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</row>
    <row r="933" spans="1:32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</row>
    <row r="934" spans="1:32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</row>
    <row r="935" spans="1:32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</row>
    <row r="936" spans="1:32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</row>
    <row r="937" spans="1:32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</row>
    <row r="938" spans="1:32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 spans="1:32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</row>
    <row r="940" spans="1:32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</row>
    <row r="941" spans="1:32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</row>
    <row r="942" spans="1:3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</row>
    <row r="943" spans="1:32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</row>
    <row r="944" spans="1:32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</row>
    <row r="945" spans="1:32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</row>
    <row r="946" spans="1:32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</row>
    <row r="947" spans="1:32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</row>
    <row r="948" spans="1:32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</row>
    <row r="949" spans="1:32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</row>
    <row r="950" spans="1:32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</row>
    <row r="951" spans="1:32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</row>
    <row r="952" spans="1:3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</row>
    <row r="953" spans="1:32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</row>
    <row r="954" spans="1:32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</row>
    <row r="955" spans="1:32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</row>
    <row r="956" spans="1:32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</row>
    <row r="957" spans="1:32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</row>
    <row r="958" spans="1:32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</row>
    <row r="959" spans="1:32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</row>
    <row r="960" spans="1:32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</row>
    <row r="961" spans="1:32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</row>
    <row r="962" spans="1:3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</row>
    <row r="963" spans="1:32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</row>
    <row r="964" spans="1:32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</row>
    <row r="965" spans="1:32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</row>
    <row r="966" spans="1:32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</row>
    <row r="967" spans="1:32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</row>
    <row r="968" spans="1:32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</row>
    <row r="969" spans="1:32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</row>
    <row r="970" spans="1:32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</row>
    <row r="971" spans="1:32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</row>
    <row r="972" spans="1:3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</row>
    <row r="973" spans="1:32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</row>
    <row r="974" spans="1:32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</row>
    <row r="975" spans="1:32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</row>
    <row r="976" spans="1:32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</row>
    <row r="977" spans="1:32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</row>
    <row r="978" spans="1:32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</row>
    <row r="979" spans="1:32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</row>
    <row r="980" spans="1:32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</row>
    <row r="981" spans="1:32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</row>
    <row r="982" spans="1:3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</row>
    <row r="983" spans="1:32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</row>
    <row r="984" spans="1:32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</row>
    <row r="985" spans="1:32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</row>
    <row r="986" spans="1:32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</row>
    <row r="987" spans="1:32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</row>
    <row r="988" spans="1:32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</row>
    <row r="989" spans="1:32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</row>
    <row r="990" spans="1:32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</row>
    <row r="991" spans="1:32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</row>
    <row r="992" spans="1:3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</row>
    <row r="993" spans="1:32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</row>
    <row r="994" spans="1:32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</row>
    <row r="995" spans="1:32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</row>
    <row r="996" spans="1:32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</row>
    <row r="997" spans="1:32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</row>
    <row r="998" spans="1:32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</row>
    <row r="999" spans="1:32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</row>
    <row r="1000" spans="1:32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</row>
  </sheetData>
  <pageMargins left="0.7" right="0.7" top="0.75" bottom="0.75" header="0" footer="0"/>
  <pageSetup orientation="portrait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F99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" sqref="A10"/>
    </sheetView>
  </sheetViews>
  <sheetFormatPr baseColWidth="10" defaultColWidth="14.5" defaultRowHeight="15" customHeight="1"/>
  <cols>
    <col min="1" max="1" width="49.5" style="8" customWidth="1"/>
    <col min="2" max="2" width="26.5" style="8" customWidth="1"/>
    <col min="3" max="6" width="25" style="8" customWidth="1"/>
    <col min="7" max="7" width="18.83203125" style="8" customWidth="1"/>
    <col min="8" max="8" width="19.5" style="8" customWidth="1"/>
    <col min="9" max="9" width="20.83203125" style="8" customWidth="1"/>
    <col min="10" max="10" width="22.6640625" style="8" customWidth="1"/>
    <col min="11" max="11" width="22.1640625" style="8" customWidth="1"/>
    <col min="12" max="12" width="15.5" style="8" customWidth="1"/>
    <col min="13" max="13" width="21" style="8" customWidth="1"/>
    <col min="14" max="14" width="22.5" style="8" customWidth="1"/>
    <col min="15" max="15" width="22" style="8" customWidth="1"/>
    <col min="16" max="16" width="15" style="8" customWidth="1"/>
    <col min="17" max="17" width="17.83203125" style="8" customWidth="1"/>
    <col min="18" max="18" width="19.5" style="8" customWidth="1"/>
    <col min="19" max="19" width="15" style="8" customWidth="1"/>
    <col min="20" max="20" width="16.6640625" style="8" customWidth="1"/>
    <col min="21" max="21" width="21.83203125" style="8" customWidth="1"/>
    <col min="22" max="22" width="19.33203125" style="8" customWidth="1"/>
    <col min="23" max="23" width="23.6640625" style="8" customWidth="1"/>
    <col min="24" max="24" width="20.6640625" style="8" customWidth="1"/>
    <col min="25" max="27" width="27.33203125" style="8" customWidth="1"/>
    <col min="28" max="28" width="31.5" style="8" customWidth="1"/>
    <col min="29" max="30" width="32.6640625" style="8" customWidth="1"/>
    <col min="31" max="31" width="30.83203125" style="8" customWidth="1"/>
    <col min="32" max="32" width="32.6640625" style="8" customWidth="1"/>
    <col min="33" max="16384" width="14.5" style="8"/>
  </cols>
  <sheetData>
    <row r="1" spans="1:32" ht="40.5" hidden="1" customHeight="1">
      <c r="A1" s="94" t="s">
        <v>0</v>
      </c>
      <c r="B1" s="95" t="s">
        <v>2</v>
      </c>
      <c r="C1" s="95"/>
      <c r="D1" s="95"/>
      <c r="E1" s="95"/>
      <c r="F1" s="95"/>
      <c r="G1" s="95"/>
      <c r="H1" s="95"/>
      <c r="I1" s="95"/>
      <c r="J1" s="96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2" ht="18" hidden="1" customHeight="1">
      <c r="A2" s="97" t="s">
        <v>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ht="49.5" hidden="1" customHeight="1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32" ht="30.75" customHeight="1">
      <c r="A4" s="184" t="s">
        <v>12</v>
      </c>
      <c r="B4" s="183"/>
      <c r="C4" s="101"/>
      <c r="D4" s="101"/>
      <c r="E4" s="101"/>
      <c r="F4" s="101"/>
      <c r="G4" s="101"/>
      <c r="H4" s="101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</row>
    <row r="5" spans="1:32" ht="15.75" customHeight="1">
      <c r="A5" s="82" t="s">
        <v>13</v>
      </c>
      <c r="B5" s="83" t="s">
        <v>14</v>
      </c>
      <c r="C5" s="83" t="s">
        <v>15</v>
      </c>
      <c r="D5" s="83" t="s">
        <v>16</v>
      </c>
      <c r="E5" s="83" t="s">
        <v>17</v>
      </c>
      <c r="F5" s="83" t="s">
        <v>18</v>
      </c>
      <c r="G5" s="83" t="s">
        <v>19</v>
      </c>
      <c r="H5" s="83" t="s">
        <v>20</v>
      </c>
      <c r="I5" s="83" t="s">
        <v>21</v>
      </c>
      <c r="J5" s="83" t="s">
        <v>22</v>
      </c>
      <c r="K5" s="83" t="s">
        <v>23</v>
      </c>
      <c r="L5" s="83" t="s">
        <v>24</v>
      </c>
      <c r="M5" s="83" t="s">
        <v>25</v>
      </c>
      <c r="N5" s="83" t="s">
        <v>26</v>
      </c>
      <c r="O5" s="83" t="s">
        <v>27</v>
      </c>
      <c r="P5" s="83" t="s">
        <v>28</v>
      </c>
      <c r="Q5" s="83" t="s">
        <v>29</v>
      </c>
      <c r="R5" s="83" t="s">
        <v>30</v>
      </c>
      <c r="S5" s="83" t="s">
        <v>31</v>
      </c>
      <c r="T5" s="83" t="s">
        <v>32</v>
      </c>
      <c r="U5" s="83" t="s">
        <v>33</v>
      </c>
      <c r="V5" s="83" t="s">
        <v>34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42</v>
      </c>
      <c r="AE5" s="83" t="s">
        <v>43</v>
      </c>
      <c r="AF5" s="83" t="s">
        <v>44</v>
      </c>
    </row>
    <row r="6" spans="1:32" ht="15.75" customHeight="1">
      <c r="A6" s="103" t="s">
        <v>46</v>
      </c>
      <c r="B6" s="104" t="s">
        <v>63</v>
      </c>
      <c r="C6" s="104" t="s">
        <v>63</v>
      </c>
      <c r="D6" s="104" t="s">
        <v>63</v>
      </c>
      <c r="E6" s="104" t="s">
        <v>65</v>
      </c>
      <c r="F6" s="104" t="s">
        <v>66</v>
      </c>
      <c r="G6" s="104" t="s">
        <v>67</v>
      </c>
      <c r="H6" s="104" t="s">
        <v>68</v>
      </c>
      <c r="I6" s="104" t="s">
        <v>68</v>
      </c>
      <c r="J6" s="104" t="s">
        <v>68</v>
      </c>
      <c r="K6" s="104" t="s">
        <v>68</v>
      </c>
      <c r="L6" s="104" t="s">
        <v>63</v>
      </c>
      <c r="M6" s="104" t="s">
        <v>63</v>
      </c>
      <c r="N6" s="104" t="s">
        <v>63</v>
      </c>
      <c r="O6" s="104" t="s">
        <v>68</v>
      </c>
      <c r="P6" s="104" t="s">
        <v>69</v>
      </c>
      <c r="Q6" s="104" t="s">
        <v>63</v>
      </c>
      <c r="R6" s="104" t="s">
        <v>63</v>
      </c>
      <c r="S6" s="104" t="s">
        <v>63</v>
      </c>
      <c r="T6" s="104" t="s">
        <v>68</v>
      </c>
      <c r="U6" s="104" t="s">
        <v>70</v>
      </c>
      <c r="V6" s="104" t="s">
        <v>63</v>
      </c>
      <c r="W6" s="104" t="s">
        <v>63</v>
      </c>
      <c r="X6" s="104" t="s">
        <v>71</v>
      </c>
      <c r="Y6" s="104" t="s">
        <v>69</v>
      </c>
      <c r="Z6" s="104" t="s">
        <v>68</v>
      </c>
      <c r="AA6" s="104" t="s">
        <v>63</v>
      </c>
      <c r="AB6" s="104" t="s">
        <v>63</v>
      </c>
      <c r="AC6" s="104" t="s">
        <v>79</v>
      </c>
      <c r="AD6" s="104" t="s">
        <v>68</v>
      </c>
      <c r="AE6" s="104" t="s">
        <v>63</v>
      </c>
      <c r="AF6" s="104"/>
    </row>
    <row r="7" spans="1:32" ht="15.75" customHeight="1">
      <c r="A7" s="103" t="s">
        <v>80</v>
      </c>
      <c r="B7" s="105">
        <v>15000</v>
      </c>
      <c r="C7" s="105">
        <v>15000</v>
      </c>
      <c r="D7" s="105">
        <v>20000</v>
      </c>
      <c r="E7" s="105">
        <v>5000</v>
      </c>
      <c r="F7" s="105">
        <v>295</v>
      </c>
      <c r="G7" s="105">
        <v>1000</v>
      </c>
      <c r="H7" s="105">
        <v>10</v>
      </c>
      <c r="I7" s="105">
        <v>15</v>
      </c>
      <c r="J7" s="105">
        <v>15</v>
      </c>
      <c r="K7" s="105">
        <v>15</v>
      </c>
      <c r="L7" s="105">
        <v>25</v>
      </c>
      <c r="M7" s="105">
        <v>50</v>
      </c>
      <c r="N7" s="105">
        <v>10</v>
      </c>
      <c r="O7" s="105">
        <v>10</v>
      </c>
      <c r="P7" s="105">
        <v>10</v>
      </c>
      <c r="Q7" s="105">
        <v>1000</v>
      </c>
      <c r="R7" s="105">
        <v>25</v>
      </c>
      <c r="S7" s="105">
        <v>25</v>
      </c>
      <c r="T7" s="105">
        <v>10</v>
      </c>
      <c r="U7" s="105">
        <v>20</v>
      </c>
      <c r="V7" s="105">
        <v>1000</v>
      </c>
      <c r="W7" s="105">
        <v>1000</v>
      </c>
      <c r="X7" s="105">
        <v>1</v>
      </c>
      <c r="Y7" s="105">
        <v>100</v>
      </c>
      <c r="Z7" s="105">
        <v>15</v>
      </c>
      <c r="AA7" s="105">
        <v>150</v>
      </c>
      <c r="AB7" s="105">
        <v>500</v>
      </c>
      <c r="AC7" s="105">
        <v>100</v>
      </c>
      <c r="AD7" s="105">
        <v>12</v>
      </c>
      <c r="AE7" s="105">
        <v>900</v>
      </c>
      <c r="AF7" s="105"/>
    </row>
    <row r="8" spans="1:32" ht="15.75" customHeight="1">
      <c r="A8" s="103" t="s">
        <v>81</v>
      </c>
      <c r="B8" s="106">
        <v>2</v>
      </c>
      <c r="C8" s="106">
        <v>2</v>
      </c>
      <c r="D8" s="106">
        <v>2</v>
      </c>
      <c r="E8" s="106">
        <v>2</v>
      </c>
      <c r="F8" s="106">
        <v>2</v>
      </c>
      <c r="G8" s="106">
        <v>5</v>
      </c>
      <c r="H8" s="106">
        <v>1</v>
      </c>
      <c r="I8" s="106">
        <v>2</v>
      </c>
      <c r="J8" s="106">
        <v>2</v>
      </c>
      <c r="K8" s="106">
        <v>2</v>
      </c>
      <c r="L8" s="106">
        <v>1</v>
      </c>
      <c r="M8" s="106">
        <v>2</v>
      </c>
      <c r="N8" s="106">
        <v>1</v>
      </c>
      <c r="O8" s="106">
        <v>1</v>
      </c>
      <c r="P8" s="106">
        <v>1</v>
      </c>
      <c r="Q8" s="106">
        <v>1</v>
      </c>
      <c r="R8" s="106">
        <v>1</v>
      </c>
      <c r="S8" s="106">
        <v>1</v>
      </c>
      <c r="T8" s="106">
        <v>1</v>
      </c>
      <c r="U8" s="106">
        <v>2</v>
      </c>
      <c r="V8" s="106">
        <v>1</v>
      </c>
      <c r="W8" s="106">
        <v>1</v>
      </c>
      <c r="X8" s="106">
        <v>1</v>
      </c>
      <c r="Y8" s="106">
        <v>1</v>
      </c>
      <c r="Z8" s="106">
        <v>2</v>
      </c>
      <c r="AA8" s="106">
        <v>2</v>
      </c>
      <c r="AB8" s="106">
        <v>0.99</v>
      </c>
      <c r="AC8" s="106">
        <v>0.99</v>
      </c>
      <c r="AD8" s="106">
        <v>2.99</v>
      </c>
      <c r="AE8" s="106">
        <v>1</v>
      </c>
      <c r="AF8" s="107"/>
    </row>
    <row r="9" spans="1:32" ht="15.75" customHeight="1">
      <c r="A9" s="108" t="s">
        <v>90</v>
      </c>
      <c r="B9" s="109">
        <f t="shared" ref="B9:AF9" si="0">B8/B7</f>
        <v>1.3333333333333334E-4</v>
      </c>
      <c r="C9" s="109">
        <f t="shared" si="0"/>
        <v>1.3333333333333334E-4</v>
      </c>
      <c r="D9" s="109">
        <f t="shared" si="0"/>
        <v>1E-4</v>
      </c>
      <c r="E9" s="109">
        <f t="shared" si="0"/>
        <v>4.0000000000000002E-4</v>
      </c>
      <c r="F9" s="110">
        <f t="shared" si="0"/>
        <v>6.7796610169491523E-3</v>
      </c>
      <c r="G9" s="110">
        <f t="shared" si="0"/>
        <v>5.0000000000000001E-3</v>
      </c>
      <c r="H9" s="110">
        <f t="shared" si="0"/>
        <v>0.1</v>
      </c>
      <c r="I9" s="110">
        <f t="shared" si="0"/>
        <v>0.13333333333333333</v>
      </c>
      <c r="J9" s="110">
        <f t="shared" si="0"/>
        <v>0.13333333333333333</v>
      </c>
      <c r="K9" s="110">
        <f t="shared" si="0"/>
        <v>0.13333333333333333</v>
      </c>
      <c r="L9" s="110">
        <f t="shared" si="0"/>
        <v>0.04</v>
      </c>
      <c r="M9" s="110">
        <f t="shared" si="0"/>
        <v>0.04</v>
      </c>
      <c r="N9" s="110">
        <f t="shared" si="0"/>
        <v>0.1</v>
      </c>
      <c r="O9" s="110">
        <f t="shared" si="0"/>
        <v>0.1</v>
      </c>
      <c r="P9" s="110">
        <f t="shared" si="0"/>
        <v>0.1</v>
      </c>
      <c r="Q9" s="110">
        <f t="shared" si="0"/>
        <v>1E-3</v>
      </c>
      <c r="R9" s="110">
        <f t="shared" si="0"/>
        <v>0.04</v>
      </c>
      <c r="S9" s="110">
        <f t="shared" si="0"/>
        <v>0.04</v>
      </c>
      <c r="T9" s="110">
        <f t="shared" si="0"/>
        <v>0.1</v>
      </c>
      <c r="U9" s="110">
        <f t="shared" si="0"/>
        <v>0.1</v>
      </c>
      <c r="V9" s="110">
        <f t="shared" si="0"/>
        <v>1E-3</v>
      </c>
      <c r="W9" s="110">
        <f t="shared" si="0"/>
        <v>1E-3</v>
      </c>
      <c r="X9" s="110">
        <f t="shared" si="0"/>
        <v>1</v>
      </c>
      <c r="Y9" s="110">
        <f t="shared" si="0"/>
        <v>0.01</v>
      </c>
      <c r="Z9" s="110">
        <f t="shared" si="0"/>
        <v>0.13333333333333333</v>
      </c>
      <c r="AA9" s="110">
        <f t="shared" si="0"/>
        <v>1.3333333333333334E-2</v>
      </c>
      <c r="AB9" s="111">
        <f t="shared" si="0"/>
        <v>1.98E-3</v>
      </c>
      <c r="AC9" s="110">
        <f t="shared" si="0"/>
        <v>9.8999999999999991E-3</v>
      </c>
      <c r="AD9" s="110">
        <f t="shared" si="0"/>
        <v>0.24916666666666668</v>
      </c>
      <c r="AE9" s="110">
        <f t="shared" si="0"/>
        <v>1.1111111111111111E-3</v>
      </c>
      <c r="AF9" s="110" t="e">
        <f t="shared" si="0"/>
        <v>#DIV/0!</v>
      </c>
    </row>
    <row r="10" spans="1:32" ht="15.75" customHeight="1">
      <c r="A10" s="112" t="s">
        <v>112</v>
      </c>
      <c r="B10" s="113">
        <f t="shared" ref="B10:F10" si="1">IF(B6="N/A",0,B7/B8)</f>
        <v>7500</v>
      </c>
      <c r="C10" s="113">
        <f t="shared" si="1"/>
        <v>7500</v>
      </c>
      <c r="D10" s="113">
        <f t="shared" si="1"/>
        <v>10000</v>
      </c>
      <c r="E10" s="113">
        <f t="shared" si="1"/>
        <v>2500</v>
      </c>
      <c r="F10" s="113">
        <f t="shared" si="1"/>
        <v>147.5</v>
      </c>
      <c r="G10" s="113">
        <f t="shared" ref="G10:AF10" si="2">G7/G8</f>
        <v>200</v>
      </c>
      <c r="H10" s="113">
        <f t="shared" si="2"/>
        <v>10</v>
      </c>
      <c r="I10" s="113">
        <f t="shared" si="2"/>
        <v>7.5</v>
      </c>
      <c r="J10" s="113">
        <f t="shared" si="2"/>
        <v>7.5</v>
      </c>
      <c r="K10" s="113">
        <f t="shared" si="2"/>
        <v>7.5</v>
      </c>
      <c r="L10" s="113">
        <f t="shared" si="2"/>
        <v>25</v>
      </c>
      <c r="M10" s="113">
        <f t="shared" si="2"/>
        <v>25</v>
      </c>
      <c r="N10" s="113">
        <f t="shared" si="2"/>
        <v>10</v>
      </c>
      <c r="O10" s="113">
        <f t="shared" si="2"/>
        <v>10</v>
      </c>
      <c r="P10" s="113">
        <f t="shared" si="2"/>
        <v>10</v>
      </c>
      <c r="Q10" s="113">
        <f t="shared" si="2"/>
        <v>1000</v>
      </c>
      <c r="R10" s="113">
        <f t="shared" si="2"/>
        <v>25</v>
      </c>
      <c r="S10" s="113">
        <f t="shared" si="2"/>
        <v>25</v>
      </c>
      <c r="T10" s="113">
        <f t="shared" si="2"/>
        <v>10</v>
      </c>
      <c r="U10" s="113">
        <f t="shared" si="2"/>
        <v>10</v>
      </c>
      <c r="V10" s="113">
        <f t="shared" si="2"/>
        <v>1000</v>
      </c>
      <c r="W10" s="113">
        <f t="shared" si="2"/>
        <v>1000</v>
      </c>
      <c r="X10" s="113">
        <f t="shared" si="2"/>
        <v>1</v>
      </c>
      <c r="Y10" s="113">
        <f t="shared" si="2"/>
        <v>100</v>
      </c>
      <c r="Z10" s="113">
        <f t="shared" si="2"/>
        <v>7.5</v>
      </c>
      <c r="AA10" s="113">
        <f t="shared" si="2"/>
        <v>75</v>
      </c>
      <c r="AB10" s="113">
        <f t="shared" si="2"/>
        <v>505.05050505050508</v>
      </c>
      <c r="AC10" s="113">
        <f t="shared" si="2"/>
        <v>101.01010101010101</v>
      </c>
      <c r="AD10" s="113">
        <f t="shared" si="2"/>
        <v>4.0133779264214047</v>
      </c>
      <c r="AE10" s="113">
        <f t="shared" si="2"/>
        <v>900</v>
      </c>
      <c r="AF10" s="113" t="e">
        <f t="shared" si="2"/>
        <v>#DIV/0!</v>
      </c>
    </row>
    <row r="11" spans="1:32" ht="15.75" customHeight="1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</row>
    <row r="12" spans="1:32" ht="15.75" customHeight="1">
      <c r="A12" s="103" t="s">
        <v>114</v>
      </c>
      <c r="B12" s="104" t="s">
        <v>111</v>
      </c>
      <c r="C12" s="104" t="s">
        <v>69</v>
      </c>
      <c r="D12" s="104" t="s">
        <v>111</v>
      </c>
      <c r="E12" s="104" t="s">
        <v>115</v>
      </c>
      <c r="F12" s="104" t="s">
        <v>111</v>
      </c>
      <c r="G12" s="104" t="s">
        <v>68</v>
      </c>
      <c r="H12" s="104" t="s">
        <v>111</v>
      </c>
      <c r="I12" s="104" t="s">
        <v>111</v>
      </c>
      <c r="J12" s="104" t="s">
        <v>111</v>
      </c>
      <c r="K12" s="104" t="s">
        <v>111</v>
      </c>
      <c r="L12" s="104" t="s">
        <v>111</v>
      </c>
      <c r="M12" s="104" t="s">
        <v>111</v>
      </c>
      <c r="N12" s="104" t="s">
        <v>111</v>
      </c>
      <c r="O12" s="104" t="s">
        <v>63</v>
      </c>
      <c r="P12" s="104" t="s">
        <v>111</v>
      </c>
      <c r="Q12" s="104" t="s">
        <v>111</v>
      </c>
      <c r="R12" s="104" t="s">
        <v>111</v>
      </c>
      <c r="S12" s="104" t="s">
        <v>111</v>
      </c>
      <c r="T12" s="104" t="s">
        <v>116</v>
      </c>
      <c r="U12" s="104" t="s">
        <v>63</v>
      </c>
      <c r="V12" s="104" t="s">
        <v>111</v>
      </c>
      <c r="W12" s="104" t="s">
        <v>111</v>
      </c>
      <c r="X12" s="104" t="s">
        <v>117</v>
      </c>
      <c r="Y12" s="104" t="s">
        <v>63</v>
      </c>
      <c r="Z12" s="104" t="s">
        <v>111</v>
      </c>
      <c r="AA12" s="104" t="s">
        <v>111</v>
      </c>
      <c r="AB12" s="104" t="s">
        <v>111</v>
      </c>
      <c r="AC12" s="104" t="s">
        <v>111</v>
      </c>
      <c r="AD12" s="104" t="s">
        <v>111</v>
      </c>
      <c r="AE12" s="104" t="s">
        <v>118</v>
      </c>
      <c r="AF12" s="104" t="s">
        <v>111</v>
      </c>
    </row>
    <row r="13" spans="1:32" ht="15.75" customHeight="1">
      <c r="A13" s="103" t="s">
        <v>119</v>
      </c>
      <c r="B13" s="105" t="s">
        <v>111</v>
      </c>
      <c r="C13" s="105">
        <v>58</v>
      </c>
      <c r="D13" s="105" t="s">
        <v>111</v>
      </c>
      <c r="E13" s="105">
        <v>2</v>
      </c>
      <c r="F13" s="105" t="s">
        <v>111</v>
      </c>
      <c r="G13" s="105">
        <v>11</v>
      </c>
      <c r="H13" s="105" t="s">
        <v>111</v>
      </c>
      <c r="I13" s="105" t="s">
        <v>111</v>
      </c>
      <c r="J13" s="105" t="s">
        <v>111</v>
      </c>
      <c r="K13" s="105" t="s">
        <v>111</v>
      </c>
      <c r="L13" s="105" t="s">
        <v>111</v>
      </c>
      <c r="M13" s="105" t="s">
        <v>111</v>
      </c>
      <c r="N13" s="105" t="s">
        <v>111</v>
      </c>
      <c r="O13" s="105">
        <v>300</v>
      </c>
      <c r="P13" s="105" t="s">
        <v>111</v>
      </c>
      <c r="Q13" s="105" t="s">
        <v>111</v>
      </c>
      <c r="R13" s="105" t="s">
        <v>111</v>
      </c>
      <c r="S13" s="105" t="s">
        <v>111</v>
      </c>
      <c r="T13" s="105">
        <v>10000</v>
      </c>
      <c r="U13" s="105">
        <v>4200</v>
      </c>
      <c r="V13" s="105" t="s">
        <v>111</v>
      </c>
      <c r="W13" s="105" t="s">
        <v>111</v>
      </c>
      <c r="X13" s="105">
        <v>1</v>
      </c>
      <c r="Y13" s="105" t="s">
        <v>111</v>
      </c>
      <c r="Z13" s="105" t="s">
        <v>111</v>
      </c>
      <c r="AA13" s="105" t="s">
        <v>111</v>
      </c>
      <c r="AB13" s="105" t="s">
        <v>111</v>
      </c>
      <c r="AC13" s="105" t="s">
        <v>111</v>
      </c>
      <c r="AD13" s="105" t="s">
        <v>111</v>
      </c>
      <c r="AE13" s="105" t="s">
        <v>111</v>
      </c>
      <c r="AF13" s="105" t="s">
        <v>111</v>
      </c>
    </row>
    <row r="14" spans="1:32" ht="15.75" customHeight="1">
      <c r="A14" s="114" t="s">
        <v>120</v>
      </c>
      <c r="B14" s="106" t="s">
        <v>111</v>
      </c>
      <c r="C14" s="105">
        <v>6000</v>
      </c>
      <c r="D14" s="106" t="s">
        <v>111</v>
      </c>
      <c r="E14" s="106">
        <v>2</v>
      </c>
      <c r="F14" s="106" t="s">
        <v>111</v>
      </c>
      <c r="G14" s="106">
        <v>1</v>
      </c>
      <c r="H14" s="104" t="s">
        <v>111</v>
      </c>
      <c r="I14" s="104" t="s">
        <v>111</v>
      </c>
      <c r="J14" s="104" t="s">
        <v>111</v>
      </c>
      <c r="K14" s="104" t="s">
        <v>111</v>
      </c>
      <c r="L14" s="104" t="s">
        <v>111</v>
      </c>
      <c r="M14" s="104" t="s">
        <v>111</v>
      </c>
      <c r="N14" s="107" t="s">
        <v>111</v>
      </c>
      <c r="O14" s="115">
        <v>9</v>
      </c>
      <c r="P14" s="116" t="s">
        <v>111</v>
      </c>
      <c r="Q14" s="107" t="s">
        <v>111</v>
      </c>
      <c r="R14" s="107" t="s">
        <v>111</v>
      </c>
      <c r="S14" s="107" t="s">
        <v>111</v>
      </c>
      <c r="T14" s="107">
        <f>100</f>
        <v>100</v>
      </c>
      <c r="U14" s="107">
        <v>55</v>
      </c>
      <c r="V14" s="107" t="s">
        <v>111</v>
      </c>
      <c r="W14" s="107" t="s">
        <v>111</v>
      </c>
      <c r="X14" s="107">
        <v>5</v>
      </c>
      <c r="Y14" s="107" t="s">
        <v>111</v>
      </c>
      <c r="Z14" s="107" t="s">
        <v>111</v>
      </c>
      <c r="AA14" s="107" t="s">
        <v>111</v>
      </c>
      <c r="AB14" s="107" t="s">
        <v>111</v>
      </c>
      <c r="AC14" s="107" t="s">
        <v>111</v>
      </c>
      <c r="AD14" s="107" t="s">
        <v>111</v>
      </c>
      <c r="AE14" s="107" t="s">
        <v>111</v>
      </c>
      <c r="AF14" s="107" t="s">
        <v>111</v>
      </c>
    </row>
    <row r="15" spans="1:32" ht="15.75" customHeight="1">
      <c r="A15" s="108" t="s">
        <v>122</v>
      </c>
      <c r="B15" s="110" t="str">
        <f t="shared" ref="B15:D15" si="3">IF(B13="N/A","N/A",(B14*B$9)/B13)</f>
        <v>N/A</v>
      </c>
      <c r="C15" s="110">
        <f t="shared" si="3"/>
        <v>1.3793103448275864E-2</v>
      </c>
      <c r="D15" s="110" t="str">
        <f t="shared" si="3"/>
        <v>N/A</v>
      </c>
      <c r="E15" s="110">
        <f t="shared" ref="E15:N15" si="4">IF(E13="N/A","N/A",E14/E13)</f>
        <v>1</v>
      </c>
      <c r="F15" s="110" t="str">
        <f t="shared" si="4"/>
        <v>N/A</v>
      </c>
      <c r="G15" s="110">
        <f t="shared" si="4"/>
        <v>9.0909090909090912E-2</v>
      </c>
      <c r="H15" s="110" t="str">
        <f t="shared" si="4"/>
        <v>N/A</v>
      </c>
      <c r="I15" s="110" t="str">
        <f t="shared" si="4"/>
        <v>N/A</v>
      </c>
      <c r="J15" s="110" t="str">
        <f t="shared" si="4"/>
        <v>N/A</v>
      </c>
      <c r="K15" s="110" t="str">
        <f t="shared" si="4"/>
        <v>N/A</v>
      </c>
      <c r="L15" s="110" t="str">
        <f t="shared" si="4"/>
        <v>N/A</v>
      </c>
      <c r="M15" s="110" t="str">
        <f t="shared" si="4"/>
        <v>N/A</v>
      </c>
      <c r="N15" s="110" t="str">
        <f t="shared" si="4"/>
        <v>N/A</v>
      </c>
      <c r="O15" s="110">
        <f>IF(O13="N/A","N/A",(O14*O9)/O13)</f>
        <v>3.0000000000000001E-3</v>
      </c>
      <c r="P15" s="110" t="str">
        <f t="shared" ref="P15:S15" si="5">IF(P13="N/A","N/A",P14/P13)</f>
        <v>N/A</v>
      </c>
      <c r="Q15" s="110" t="str">
        <f t="shared" si="5"/>
        <v>N/A</v>
      </c>
      <c r="R15" s="110" t="str">
        <f t="shared" si="5"/>
        <v>N/A</v>
      </c>
      <c r="S15" s="110" t="str">
        <f t="shared" si="5"/>
        <v>N/A</v>
      </c>
      <c r="T15" s="110">
        <f t="shared" ref="T15:U15" si="6">IF(T13="N/A","N/A",(T14*T$9)/T13)</f>
        <v>1E-3</v>
      </c>
      <c r="U15" s="110">
        <f t="shared" si="6"/>
        <v>1.3095238095238095E-3</v>
      </c>
      <c r="V15" s="110" t="str">
        <f t="shared" ref="V15:W15" si="7">IF(V13="N/A","N/A",V14/V13)</f>
        <v>N/A</v>
      </c>
      <c r="W15" s="110" t="str">
        <f t="shared" si="7"/>
        <v>N/A</v>
      </c>
      <c r="X15" s="110">
        <f>IF(X13="N/A","N/A",(X14*X$9)/X13)</f>
        <v>5</v>
      </c>
      <c r="Y15" s="110" t="str">
        <f t="shared" ref="Y15:AF15" si="8">IF(Y13="N/A","N/A",Y14/Y13)</f>
        <v>N/A</v>
      </c>
      <c r="Z15" s="110" t="str">
        <f t="shared" si="8"/>
        <v>N/A</v>
      </c>
      <c r="AA15" s="110" t="str">
        <f t="shared" si="8"/>
        <v>N/A</v>
      </c>
      <c r="AB15" s="110" t="str">
        <f t="shared" si="8"/>
        <v>N/A</v>
      </c>
      <c r="AC15" s="110" t="str">
        <f t="shared" si="8"/>
        <v>N/A</v>
      </c>
      <c r="AD15" s="110" t="str">
        <f t="shared" si="8"/>
        <v>N/A</v>
      </c>
      <c r="AE15" s="110" t="str">
        <f t="shared" si="8"/>
        <v>N/A</v>
      </c>
      <c r="AF15" s="110" t="str">
        <f t="shared" si="8"/>
        <v>N/A</v>
      </c>
    </row>
    <row r="16" spans="1:32" ht="15.75" customHeight="1">
      <c r="A16" s="103"/>
      <c r="B16" s="106"/>
      <c r="C16" s="106"/>
      <c r="D16" s="106"/>
      <c r="E16" s="106"/>
      <c r="F16" s="106"/>
      <c r="G16" s="106"/>
      <c r="H16" s="104"/>
      <c r="I16" s="104"/>
      <c r="J16" s="104"/>
      <c r="K16" s="104"/>
      <c r="L16" s="104"/>
      <c r="M16" s="104"/>
      <c r="N16" s="104"/>
      <c r="O16" s="117"/>
      <c r="P16" s="106"/>
      <c r="Q16" s="104"/>
      <c r="R16" s="104"/>
      <c r="S16" s="104"/>
      <c r="T16" s="117"/>
      <c r="U16" s="117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</row>
    <row r="17" spans="1:32" ht="15.75" customHeight="1">
      <c r="A17" s="103" t="s">
        <v>123</v>
      </c>
      <c r="B17" s="104" t="s">
        <v>111</v>
      </c>
      <c r="C17" s="104" t="s">
        <v>111</v>
      </c>
      <c r="D17" s="104" t="s">
        <v>111</v>
      </c>
      <c r="E17" s="104" t="s">
        <v>124</v>
      </c>
      <c r="F17" s="104" t="s">
        <v>111</v>
      </c>
      <c r="G17" s="104" t="s">
        <v>125</v>
      </c>
      <c r="H17" s="104" t="s">
        <v>111</v>
      </c>
      <c r="I17" s="104" t="s">
        <v>111</v>
      </c>
      <c r="J17" s="104" t="s">
        <v>111</v>
      </c>
      <c r="K17" s="104" t="s">
        <v>111</v>
      </c>
      <c r="L17" s="104" t="s">
        <v>111</v>
      </c>
      <c r="M17" s="104" t="s">
        <v>111</v>
      </c>
      <c r="N17" s="104" t="s">
        <v>111</v>
      </c>
      <c r="O17" s="104" t="s">
        <v>111</v>
      </c>
      <c r="P17" s="104" t="s">
        <v>111</v>
      </c>
      <c r="Q17" s="104" t="s">
        <v>111</v>
      </c>
      <c r="R17" s="104" t="s">
        <v>111</v>
      </c>
      <c r="S17" s="104" t="s">
        <v>111</v>
      </c>
      <c r="T17" s="104" t="s">
        <v>127</v>
      </c>
      <c r="U17" s="104" t="s">
        <v>128</v>
      </c>
      <c r="V17" s="104" t="s">
        <v>111</v>
      </c>
      <c r="W17" s="104" t="s">
        <v>111</v>
      </c>
      <c r="X17" s="104" t="s">
        <v>129</v>
      </c>
      <c r="Y17" s="104" t="s">
        <v>111</v>
      </c>
      <c r="Z17" s="104" t="s">
        <v>111</v>
      </c>
      <c r="AA17" s="104" t="s">
        <v>111</v>
      </c>
      <c r="AB17" s="104" t="s">
        <v>111</v>
      </c>
      <c r="AC17" s="104" t="s">
        <v>111</v>
      </c>
      <c r="AD17" s="104" t="s">
        <v>111</v>
      </c>
      <c r="AE17" s="104" t="s">
        <v>111</v>
      </c>
      <c r="AF17" s="104" t="s">
        <v>111</v>
      </c>
    </row>
    <row r="18" spans="1:32" ht="15.75" customHeight="1">
      <c r="A18" s="103" t="s">
        <v>119</v>
      </c>
      <c r="B18" s="105" t="s">
        <v>111</v>
      </c>
      <c r="C18" s="105" t="s">
        <v>111</v>
      </c>
      <c r="D18" s="105" t="s">
        <v>111</v>
      </c>
      <c r="E18" s="105">
        <v>3</v>
      </c>
      <c r="F18" s="105" t="s">
        <v>111</v>
      </c>
      <c r="G18" s="105">
        <v>30</v>
      </c>
      <c r="H18" s="105" t="s">
        <v>111</v>
      </c>
      <c r="I18" s="105" t="s">
        <v>111</v>
      </c>
      <c r="J18" s="105" t="s">
        <v>111</v>
      </c>
      <c r="K18" s="105" t="s">
        <v>111</v>
      </c>
      <c r="L18" s="105" t="s">
        <v>111</v>
      </c>
      <c r="M18" s="105" t="s">
        <v>111</v>
      </c>
      <c r="N18" s="105" t="s">
        <v>111</v>
      </c>
      <c r="O18" s="105" t="s">
        <v>111</v>
      </c>
      <c r="P18" s="105" t="s">
        <v>111</v>
      </c>
      <c r="Q18" s="105" t="s">
        <v>111</v>
      </c>
      <c r="R18" s="105" t="s">
        <v>111</v>
      </c>
      <c r="S18" s="105" t="s">
        <v>111</v>
      </c>
      <c r="T18" s="105">
        <v>5</v>
      </c>
      <c r="U18" s="105">
        <v>3200</v>
      </c>
      <c r="V18" s="105" t="s">
        <v>111</v>
      </c>
      <c r="W18" s="105" t="s">
        <v>111</v>
      </c>
      <c r="X18" s="105">
        <v>3664</v>
      </c>
      <c r="Y18" s="105" t="s">
        <v>111</v>
      </c>
      <c r="Z18" s="105" t="s">
        <v>111</v>
      </c>
      <c r="AA18" s="105" t="s">
        <v>111</v>
      </c>
      <c r="AB18" s="105" t="s">
        <v>111</v>
      </c>
      <c r="AC18" s="105" t="s">
        <v>111</v>
      </c>
      <c r="AD18" s="105" t="s">
        <v>111</v>
      </c>
      <c r="AE18" s="105" t="s">
        <v>111</v>
      </c>
      <c r="AF18" s="105" t="s">
        <v>111</v>
      </c>
    </row>
    <row r="19" spans="1:32" ht="15.75" customHeight="1">
      <c r="A19" s="114" t="s">
        <v>131</v>
      </c>
      <c r="B19" s="107" t="s">
        <v>111</v>
      </c>
      <c r="C19" s="107" t="s">
        <v>111</v>
      </c>
      <c r="D19" s="107" t="s">
        <v>111</v>
      </c>
      <c r="E19" s="116">
        <v>2</v>
      </c>
      <c r="F19" s="107" t="s">
        <v>111</v>
      </c>
      <c r="G19" s="107">
        <v>6</v>
      </c>
      <c r="H19" s="107" t="s">
        <v>111</v>
      </c>
      <c r="I19" s="107" t="s">
        <v>111</v>
      </c>
      <c r="J19" s="107" t="s">
        <v>111</v>
      </c>
      <c r="K19" s="107" t="s">
        <v>111</v>
      </c>
      <c r="L19" s="107" t="s">
        <v>111</v>
      </c>
      <c r="M19" s="107" t="s">
        <v>111</v>
      </c>
      <c r="N19" s="107" t="s">
        <v>111</v>
      </c>
      <c r="O19" s="107" t="s">
        <v>111</v>
      </c>
      <c r="P19" s="107" t="s">
        <v>111</v>
      </c>
      <c r="Q19" s="107" t="s">
        <v>111</v>
      </c>
      <c r="R19" s="107" t="s">
        <v>111</v>
      </c>
      <c r="S19" s="107" t="s">
        <v>111</v>
      </c>
      <c r="T19" s="107">
        <v>12</v>
      </c>
      <c r="U19" s="107">
        <v>55</v>
      </c>
      <c r="V19" s="107" t="s">
        <v>111</v>
      </c>
      <c r="W19" s="107" t="s">
        <v>111</v>
      </c>
      <c r="X19" s="106">
        <v>5</v>
      </c>
      <c r="Y19" s="107" t="s">
        <v>111</v>
      </c>
      <c r="Z19" s="107" t="s">
        <v>111</v>
      </c>
      <c r="AA19" s="107" t="s">
        <v>111</v>
      </c>
      <c r="AB19" s="107" t="s">
        <v>111</v>
      </c>
      <c r="AC19" s="107" t="s">
        <v>111</v>
      </c>
      <c r="AD19" s="107" t="s">
        <v>111</v>
      </c>
      <c r="AE19" s="107" t="s">
        <v>111</v>
      </c>
      <c r="AF19" s="107" t="s">
        <v>111</v>
      </c>
    </row>
    <row r="20" spans="1:32" ht="15.75" customHeight="1">
      <c r="A20" s="108" t="s">
        <v>122</v>
      </c>
      <c r="B20" s="110" t="str">
        <f t="shared" ref="B20:D20" si="9">IF(B18="N/A","N/A",(B19*B$9)/B18)</f>
        <v>N/A</v>
      </c>
      <c r="C20" s="110" t="str">
        <f t="shared" si="9"/>
        <v>N/A</v>
      </c>
      <c r="D20" s="110" t="str">
        <f t="shared" si="9"/>
        <v>N/A</v>
      </c>
      <c r="E20" s="110">
        <f t="shared" ref="E20:F20" si="10">IF(E18="N/A","N/A",E19/E18)</f>
        <v>0.66666666666666663</v>
      </c>
      <c r="F20" s="110" t="str">
        <f t="shared" si="10"/>
        <v>N/A</v>
      </c>
      <c r="G20" s="111">
        <f>IF(G18="N/A","N/A",(G19*G9)/G18)</f>
        <v>1E-3</v>
      </c>
      <c r="H20" s="110" t="str">
        <f t="shared" ref="H20:S20" si="11">IF(H18="N/A","N/A",H19/H18)</f>
        <v>N/A</v>
      </c>
      <c r="I20" s="110" t="str">
        <f t="shared" si="11"/>
        <v>N/A</v>
      </c>
      <c r="J20" s="110" t="str">
        <f t="shared" si="11"/>
        <v>N/A</v>
      </c>
      <c r="K20" s="110" t="str">
        <f t="shared" si="11"/>
        <v>N/A</v>
      </c>
      <c r="L20" s="110" t="str">
        <f t="shared" si="11"/>
        <v>N/A</v>
      </c>
      <c r="M20" s="110" t="str">
        <f t="shared" si="11"/>
        <v>N/A</v>
      </c>
      <c r="N20" s="110" t="str">
        <f t="shared" si="11"/>
        <v>N/A</v>
      </c>
      <c r="O20" s="110" t="str">
        <f t="shared" si="11"/>
        <v>N/A</v>
      </c>
      <c r="P20" s="110" t="str">
        <f t="shared" si="11"/>
        <v>N/A</v>
      </c>
      <c r="Q20" s="110" t="str">
        <f t="shared" si="11"/>
        <v>N/A</v>
      </c>
      <c r="R20" s="110" t="str">
        <f t="shared" si="11"/>
        <v>N/A</v>
      </c>
      <c r="S20" s="110" t="str">
        <f t="shared" si="11"/>
        <v>N/A</v>
      </c>
      <c r="T20" s="110">
        <f t="shared" ref="T20:U20" si="12">IF(T18="N/A","N/A",(T19*T$9)/T18)</f>
        <v>0.24000000000000005</v>
      </c>
      <c r="U20" s="110">
        <f t="shared" si="12"/>
        <v>1.71875E-3</v>
      </c>
      <c r="V20" s="110" t="str">
        <f t="shared" ref="V20:AF20" si="13">IF(V18="N/A","N/A",V19/V18)</f>
        <v>N/A</v>
      </c>
      <c r="W20" s="110" t="str">
        <f t="shared" si="13"/>
        <v>N/A</v>
      </c>
      <c r="X20" s="110">
        <f t="shared" si="13"/>
        <v>1.3646288209606986E-3</v>
      </c>
      <c r="Y20" s="110" t="str">
        <f t="shared" si="13"/>
        <v>N/A</v>
      </c>
      <c r="Z20" s="110" t="str">
        <f t="shared" si="13"/>
        <v>N/A</v>
      </c>
      <c r="AA20" s="110" t="str">
        <f t="shared" si="13"/>
        <v>N/A</v>
      </c>
      <c r="AB20" s="110" t="str">
        <f t="shared" si="13"/>
        <v>N/A</v>
      </c>
      <c r="AC20" s="110" t="str">
        <f t="shared" si="13"/>
        <v>N/A</v>
      </c>
      <c r="AD20" s="110" t="str">
        <f t="shared" si="13"/>
        <v>N/A</v>
      </c>
      <c r="AE20" s="110" t="str">
        <f t="shared" si="13"/>
        <v>N/A</v>
      </c>
      <c r="AF20" s="110" t="str">
        <f t="shared" si="13"/>
        <v>N/A</v>
      </c>
    </row>
    <row r="21" spans="1:32" ht="12.75" customHeight="1">
      <c r="A21" s="10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</row>
    <row r="22" spans="1:32" ht="12.75" customHeight="1">
      <c r="A22" s="103" t="s">
        <v>123</v>
      </c>
      <c r="B22" s="104" t="s">
        <v>111</v>
      </c>
      <c r="C22" s="104" t="s">
        <v>111</v>
      </c>
      <c r="D22" s="104" t="s">
        <v>111</v>
      </c>
      <c r="E22" s="104" t="s">
        <v>111</v>
      </c>
      <c r="F22" s="104" t="s">
        <v>111</v>
      </c>
      <c r="G22" s="104" t="s">
        <v>133</v>
      </c>
      <c r="H22" s="104" t="s">
        <v>111</v>
      </c>
      <c r="I22" s="104" t="s">
        <v>111</v>
      </c>
      <c r="J22" s="104" t="s">
        <v>111</v>
      </c>
      <c r="K22" s="104" t="s">
        <v>111</v>
      </c>
      <c r="L22" s="104" t="s">
        <v>111</v>
      </c>
      <c r="M22" s="104" t="s">
        <v>111</v>
      </c>
      <c r="N22" s="104" t="s">
        <v>111</v>
      </c>
      <c r="O22" s="104" t="s">
        <v>111</v>
      </c>
      <c r="P22" s="104" t="s">
        <v>111</v>
      </c>
      <c r="Q22" s="104" t="s">
        <v>111</v>
      </c>
      <c r="R22" s="104" t="s">
        <v>111</v>
      </c>
      <c r="S22" s="104" t="s">
        <v>111</v>
      </c>
      <c r="T22" s="104" t="s">
        <v>111</v>
      </c>
      <c r="U22" s="104" t="s">
        <v>135</v>
      </c>
      <c r="V22" s="104" t="s">
        <v>111</v>
      </c>
      <c r="W22" s="104" t="s">
        <v>111</v>
      </c>
      <c r="X22" s="104" t="s">
        <v>136</v>
      </c>
      <c r="Y22" s="104" t="s">
        <v>111</v>
      </c>
      <c r="Z22" s="104" t="s">
        <v>111</v>
      </c>
      <c r="AA22" s="104" t="s">
        <v>111</v>
      </c>
      <c r="AB22" s="104" t="s">
        <v>111</v>
      </c>
      <c r="AC22" s="104" t="s">
        <v>111</v>
      </c>
      <c r="AD22" s="104" t="s">
        <v>111</v>
      </c>
      <c r="AE22" s="104" t="s">
        <v>111</v>
      </c>
      <c r="AF22" s="104" t="s">
        <v>111</v>
      </c>
    </row>
    <row r="23" spans="1:32" ht="12.75" customHeight="1">
      <c r="A23" s="103" t="s">
        <v>119</v>
      </c>
      <c r="B23" s="105" t="s">
        <v>111</v>
      </c>
      <c r="C23" s="105" t="s">
        <v>111</v>
      </c>
      <c r="D23" s="105" t="s">
        <v>111</v>
      </c>
      <c r="E23" s="105" t="s">
        <v>111</v>
      </c>
      <c r="F23" s="105" t="s">
        <v>111</v>
      </c>
      <c r="G23" s="105">
        <v>10</v>
      </c>
      <c r="H23" s="105" t="s">
        <v>111</v>
      </c>
      <c r="I23" s="105" t="s">
        <v>111</v>
      </c>
      <c r="J23" s="105" t="s">
        <v>111</v>
      </c>
      <c r="K23" s="105" t="s">
        <v>111</v>
      </c>
      <c r="L23" s="105" t="s">
        <v>111</v>
      </c>
      <c r="M23" s="105" t="s">
        <v>111</v>
      </c>
      <c r="N23" s="105" t="s">
        <v>111</v>
      </c>
      <c r="O23" s="105" t="s">
        <v>111</v>
      </c>
      <c r="P23" s="105" t="s">
        <v>111</v>
      </c>
      <c r="Q23" s="105" t="s">
        <v>111</v>
      </c>
      <c r="R23" s="105" t="s">
        <v>111</v>
      </c>
      <c r="S23" s="105" t="s">
        <v>111</v>
      </c>
      <c r="T23" s="105" t="s">
        <v>111</v>
      </c>
      <c r="U23" s="105">
        <v>3800</v>
      </c>
      <c r="V23" s="105" t="s">
        <v>111</v>
      </c>
      <c r="W23" s="105" t="s">
        <v>111</v>
      </c>
      <c r="X23" s="105">
        <v>1611</v>
      </c>
      <c r="Y23" s="105" t="s">
        <v>111</v>
      </c>
      <c r="Z23" s="105" t="s">
        <v>111</v>
      </c>
      <c r="AA23" s="105" t="s">
        <v>111</v>
      </c>
      <c r="AB23" s="105" t="s">
        <v>111</v>
      </c>
      <c r="AC23" s="105" t="s">
        <v>111</v>
      </c>
      <c r="AD23" s="105" t="s">
        <v>111</v>
      </c>
      <c r="AE23" s="105" t="s">
        <v>111</v>
      </c>
      <c r="AF23" s="105" t="s">
        <v>111</v>
      </c>
    </row>
    <row r="24" spans="1:32" ht="12.75" customHeight="1">
      <c r="A24" s="114" t="s">
        <v>131</v>
      </c>
      <c r="B24" s="107" t="s">
        <v>111</v>
      </c>
      <c r="C24" s="107" t="s">
        <v>111</v>
      </c>
      <c r="D24" s="107" t="s">
        <v>111</v>
      </c>
      <c r="E24" s="107" t="s">
        <v>111</v>
      </c>
      <c r="F24" s="107" t="s">
        <v>111</v>
      </c>
      <c r="G24" s="107">
        <v>10</v>
      </c>
      <c r="H24" s="107" t="s">
        <v>111</v>
      </c>
      <c r="I24" s="107" t="s">
        <v>111</v>
      </c>
      <c r="J24" s="107" t="s">
        <v>111</v>
      </c>
      <c r="K24" s="107" t="s">
        <v>111</v>
      </c>
      <c r="L24" s="107" t="s">
        <v>111</v>
      </c>
      <c r="M24" s="107" t="s">
        <v>111</v>
      </c>
      <c r="N24" s="107" t="s">
        <v>111</v>
      </c>
      <c r="O24" s="107" t="s">
        <v>111</v>
      </c>
      <c r="P24" s="107" t="s">
        <v>111</v>
      </c>
      <c r="Q24" s="107" t="s">
        <v>111</v>
      </c>
      <c r="R24" s="107" t="s">
        <v>111</v>
      </c>
      <c r="S24" s="107" t="s">
        <v>111</v>
      </c>
      <c r="T24" s="107" t="s">
        <v>111</v>
      </c>
      <c r="U24" s="107">
        <v>55</v>
      </c>
      <c r="V24" s="107" t="s">
        <v>111</v>
      </c>
      <c r="W24" s="107" t="s">
        <v>111</v>
      </c>
      <c r="X24" s="107">
        <v>5</v>
      </c>
      <c r="Y24" s="107" t="s">
        <v>111</v>
      </c>
      <c r="Z24" s="107" t="s">
        <v>111</v>
      </c>
      <c r="AA24" s="107" t="s">
        <v>111</v>
      </c>
      <c r="AB24" s="107" t="s">
        <v>111</v>
      </c>
      <c r="AC24" s="107" t="s">
        <v>111</v>
      </c>
      <c r="AD24" s="107" t="s">
        <v>111</v>
      </c>
      <c r="AE24" s="107" t="s">
        <v>111</v>
      </c>
      <c r="AF24" s="107" t="s">
        <v>111</v>
      </c>
    </row>
    <row r="25" spans="1:32" ht="15.75" customHeight="1">
      <c r="A25" s="108" t="s">
        <v>122</v>
      </c>
      <c r="B25" s="110" t="str">
        <f t="shared" ref="B25:G25" si="14">IF(B23="N/A","N/A",(B24*B$9)/B23)</f>
        <v>N/A</v>
      </c>
      <c r="C25" s="110" t="str">
        <f t="shared" si="14"/>
        <v>N/A</v>
      </c>
      <c r="D25" s="110" t="str">
        <f t="shared" si="14"/>
        <v>N/A</v>
      </c>
      <c r="E25" s="110" t="str">
        <f t="shared" si="14"/>
        <v>N/A</v>
      </c>
      <c r="F25" s="110" t="str">
        <f t="shared" si="14"/>
        <v>N/A</v>
      </c>
      <c r="G25" s="110">
        <f t="shared" si="14"/>
        <v>5.0000000000000001E-3</v>
      </c>
      <c r="H25" s="110" t="str">
        <f t="shared" ref="H25:W25" si="15">IF(H23="N/A","N/A",H24/H23)</f>
        <v>N/A</v>
      </c>
      <c r="I25" s="110" t="str">
        <f t="shared" si="15"/>
        <v>N/A</v>
      </c>
      <c r="J25" s="110" t="str">
        <f t="shared" si="15"/>
        <v>N/A</v>
      </c>
      <c r="K25" s="110" t="str">
        <f t="shared" si="15"/>
        <v>N/A</v>
      </c>
      <c r="L25" s="110" t="str">
        <f t="shared" si="15"/>
        <v>N/A</v>
      </c>
      <c r="M25" s="110" t="str">
        <f t="shared" si="15"/>
        <v>N/A</v>
      </c>
      <c r="N25" s="110" t="str">
        <f t="shared" si="15"/>
        <v>N/A</v>
      </c>
      <c r="O25" s="110" t="str">
        <f t="shared" si="15"/>
        <v>N/A</v>
      </c>
      <c r="P25" s="110" t="str">
        <f t="shared" si="15"/>
        <v>N/A</v>
      </c>
      <c r="Q25" s="110" t="str">
        <f t="shared" si="15"/>
        <v>N/A</v>
      </c>
      <c r="R25" s="110" t="str">
        <f t="shared" si="15"/>
        <v>N/A</v>
      </c>
      <c r="S25" s="110" t="str">
        <f t="shared" si="15"/>
        <v>N/A</v>
      </c>
      <c r="T25" s="110" t="str">
        <f t="shared" si="15"/>
        <v>N/A</v>
      </c>
      <c r="U25" s="110">
        <f t="shared" si="15"/>
        <v>1.4473684210526316E-2</v>
      </c>
      <c r="V25" s="110" t="str">
        <f t="shared" si="15"/>
        <v>N/A</v>
      </c>
      <c r="W25" s="110" t="str">
        <f t="shared" si="15"/>
        <v>N/A</v>
      </c>
      <c r="X25" s="110">
        <f>IF(X23="N/A","N/A",(X24*X$9)/X23)</f>
        <v>3.1036623215394167E-3</v>
      </c>
      <c r="Y25" s="110" t="str">
        <f t="shared" ref="Y25:AF25" si="16">IF(Y23="N/A","N/A",Y24/Y23)</f>
        <v>N/A</v>
      </c>
      <c r="Z25" s="110" t="str">
        <f t="shared" si="16"/>
        <v>N/A</v>
      </c>
      <c r="AA25" s="110" t="str">
        <f t="shared" si="16"/>
        <v>N/A</v>
      </c>
      <c r="AB25" s="110" t="str">
        <f t="shared" si="16"/>
        <v>N/A</v>
      </c>
      <c r="AC25" s="110" t="str">
        <f t="shared" si="16"/>
        <v>N/A</v>
      </c>
      <c r="AD25" s="110" t="str">
        <f t="shared" si="16"/>
        <v>N/A</v>
      </c>
      <c r="AE25" s="110" t="str">
        <f t="shared" si="16"/>
        <v>N/A</v>
      </c>
      <c r="AF25" s="110" t="str">
        <f t="shared" si="16"/>
        <v>N/A</v>
      </c>
    </row>
    <row r="26" spans="1:32" ht="15.75" customHeight="1">
      <c r="A26" s="118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</row>
    <row r="27" spans="1:32" ht="12.75" customHeight="1">
      <c r="A27" s="103" t="s">
        <v>123</v>
      </c>
      <c r="B27" s="104" t="s">
        <v>111</v>
      </c>
      <c r="C27" s="104" t="s">
        <v>111</v>
      </c>
      <c r="D27" s="104" t="s">
        <v>111</v>
      </c>
      <c r="E27" s="104" t="s">
        <v>111</v>
      </c>
      <c r="F27" s="104" t="s">
        <v>111</v>
      </c>
      <c r="G27" s="104" t="s">
        <v>138</v>
      </c>
      <c r="H27" s="104" t="s">
        <v>111</v>
      </c>
      <c r="I27" s="104" t="s">
        <v>111</v>
      </c>
      <c r="J27" s="104" t="s">
        <v>111</v>
      </c>
      <c r="K27" s="104" t="s">
        <v>111</v>
      </c>
      <c r="L27" s="104" t="s">
        <v>111</v>
      </c>
      <c r="M27" s="104" t="s">
        <v>111</v>
      </c>
      <c r="N27" s="104" t="s">
        <v>111</v>
      </c>
      <c r="O27" s="104" t="s">
        <v>111</v>
      </c>
      <c r="P27" s="104" t="s">
        <v>111</v>
      </c>
      <c r="Q27" s="104" t="s">
        <v>111</v>
      </c>
      <c r="R27" s="104" t="s">
        <v>111</v>
      </c>
      <c r="S27" s="104" t="s">
        <v>111</v>
      </c>
      <c r="T27" s="104" t="s">
        <v>111</v>
      </c>
      <c r="U27" s="106" t="s">
        <v>111</v>
      </c>
      <c r="V27" s="104" t="s">
        <v>111</v>
      </c>
      <c r="W27" s="104" t="s">
        <v>111</v>
      </c>
      <c r="X27" s="104" t="s">
        <v>111</v>
      </c>
      <c r="Y27" s="104" t="s">
        <v>111</v>
      </c>
      <c r="Z27" s="104" t="s">
        <v>111</v>
      </c>
      <c r="AA27" s="104" t="s">
        <v>111</v>
      </c>
      <c r="AB27" s="104" t="s">
        <v>111</v>
      </c>
      <c r="AC27" s="104" t="s">
        <v>111</v>
      </c>
      <c r="AD27" s="104" t="s">
        <v>111</v>
      </c>
      <c r="AE27" s="104" t="s">
        <v>111</v>
      </c>
      <c r="AF27" s="104" t="s">
        <v>111</v>
      </c>
    </row>
    <row r="28" spans="1:32" ht="12.75" customHeight="1">
      <c r="A28" s="103" t="s">
        <v>119</v>
      </c>
      <c r="B28" s="105" t="s">
        <v>111</v>
      </c>
      <c r="C28" s="105" t="s">
        <v>111</v>
      </c>
      <c r="D28" s="105" t="s">
        <v>111</v>
      </c>
      <c r="E28" s="105" t="s">
        <v>111</v>
      </c>
      <c r="F28" s="105" t="s">
        <v>111</v>
      </c>
      <c r="G28" s="105">
        <v>3</v>
      </c>
      <c r="H28" s="105" t="s">
        <v>111</v>
      </c>
      <c r="I28" s="105" t="s">
        <v>111</v>
      </c>
      <c r="J28" s="105" t="s">
        <v>111</v>
      </c>
      <c r="K28" s="105" t="s">
        <v>111</v>
      </c>
      <c r="L28" s="105" t="s">
        <v>111</v>
      </c>
      <c r="M28" s="105" t="s">
        <v>111</v>
      </c>
      <c r="N28" s="105" t="s">
        <v>111</v>
      </c>
      <c r="O28" s="105" t="s">
        <v>111</v>
      </c>
      <c r="P28" s="105" t="s">
        <v>111</v>
      </c>
      <c r="Q28" s="105" t="s">
        <v>111</v>
      </c>
      <c r="R28" s="105" t="s">
        <v>111</v>
      </c>
      <c r="S28" s="105" t="s">
        <v>111</v>
      </c>
      <c r="T28" s="105" t="s">
        <v>111</v>
      </c>
      <c r="U28" s="105" t="s">
        <v>111</v>
      </c>
      <c r="V28" s="105" t="s">
        <v>111</v>
      </c>
      <c r="W28" s="105" t="s">
        <v>111</v>
      </c>
      <c r="X28" s="105" t="s">
        <v>111</v>
      </c>
      <c r="Y28" s="105" t="s">
        <v>111</v>
      </c>
      <c r="Z28" s="105" t="s">
        <v>111</v>
      </c>
      <c r="AA28" s="105" t="s">
        <v>111</v>
      </c>
      <c r="AB28" s="105" t="s">
        <v>111</v>
      </c>
      <c r="AC28" s="105" t="s">
        <v>111</v>
      </c>
      <c r="AD28" s="105" t="s">
        <v>111</v>
      </c>
      <c r="AE28" s="105" t="s">
        <v>111</v>
      </c>
      <c r="AF28" s="105" t="s">
        <v>111</v>
      </c>
    </row>
    <row r="29" spans="1:32" ht="12.75" customHeight="1">
      <c r="A29" s="114" t="s">
        <v>131</v>
      </c>
      <c r="B29" s="107" t="s">
        <v>111</v>
      </c>
      <c r="C29" s="107" t="s">
        <v>111</v>
      </c>
      <c r="D29" s="107" t="s">
        <v>111</v>
      </c>
      <c r="E29" s="107" t="s">
        <v>111</v>
      </c>
      <c r="F29" s="107" t="s">
        <v>111</v>
      </c>
      <c r="G29" s="107">
        <v>25</v>
      </c>
      <c r="H29" s="107" t="s">
        <v>111</v>
      </c>
      <c r="I29" s="107" t="s">
        <v>111</v>
      </c>
      <c r="J29" s="107" t="s">
        <v>111</v>
      </c>
      <c r="K29" s="107" t="s">
        <v>111</v>
      </c>
      <c r="L29" s="107" t="s">
        <v>111</v>
      </c>
      <c r="M29" s="107" t="s">
        <v>111</v>
      </c>
      <c r="N29" s="107" t="s">
        <v>111</v>
      </c>
      <c r="O29" s="107" t="s">
        <v>111</v>
      </c>
      <c r="P29" s="107" t="s">
        <v>111</v>
      </c>
      <c r="Q29" s="107" t="s">
        <v>111</v>
      </c>
      <c r="R29" s="107" t="s">
        <v>111</v>
      </c>
      <c r="S29" s="107" t="s">
        <v>111</v>
      </c>
      <c r="T29" s="107" t="s">
        <v>111</v>
      </c>
      <c r="U29" s="107" t="s">
        <v>111</v>
      </c>
      <c r="V29" s="107" t="s">
        <v>111</v>
      </c>
      <c r="W29" s="107" t="s">
        <v>111</v>
      </c>
      <c r="X29" s="107" t="s">
        <v>111</v>
      </c>
      <c r="Y29" s="107" t="s">
        <v>111</v>
      </c>
      <c r="Z29" s="107" t="s">
        <v>111</v>
      </c>
      <c r="AA29" s="107" t="s">
        <v>111</v>
      </c>
      <c r="AB29" s="107" t="s">
        <v>111</v>
      </c>
      <c r="AC29" s="107" t="s">
        <v>111</v>
      </c>
      <c r="AD29" s="107" t="s">
        <v>111</v>
      </c>
      <c r="AE29" s="107" t="s">
        <v>111</v>
      </c>
      <c r="AF29" s="107" t="s">
        <v>111</v>
      </c>
    </row>
    <row r="30" spans="1:32" ht="15.75" customHeight="1">
      <c r="A30" s="108" t="s">
        <v>122</v>
      </c>
      <c r="B30" s="111" t="str">
        <f t="shared" ref="B30:AF30" si="17">IF(B28="N/A","N/A",(B29*B$9)/B28)</f>
        <v>N/A</v>
      </c>
      <c r="C30" s="111" t="str">
        <f t="shared" si="17"/>
        <v>N/A</v>
      </c>
      <c r="D30" s="111" t="str">
        <f t="shared" si="17"/>
        <v>N/A</v>
      </c>
      <c r="E30" s="111" t="str">
        <f t="shared" si="17"/>
        <v>N/A</v>
      </c>
      <c r="F30" s="111" t="str">
        <f t="shared" si="17"/>
        <v>N/A</v>
      </c>
      <c r="G30" s="110">
        <f t="shared" si="17"/>
        <v>4.1666666666666664E-2</v>
      </c>
      <c r="H30" s="111" t="str">
        <f t="shared" si="17"/>
        <v>N/A</v>
      </c>
      <c r="I30" s="111" t="str">
        <f t="shared" si="17"/>
        <v>N/A</v>
      </c>
      <c r="J30" s="111" t="str">
        <f t="shared" si="17"/>
        <v>N/A</v>
      </c>
      <c r="K30" s="111" t="str">
        <f t="shared" si="17"/>
        <v>N/A</v>
      </c>
      <c r="L30" s="111" t="str">
        <f t="shared" si="17"/>
        <v>N/A</v>
      </c>
      <c r="M30" s="111" t="str">
        <f t="shared" si="17"/>
        <v>N/A</v>
      </c>
      <c r="N30" s="111" t="str">
        <f t="shared" si="17"/>
        <v>N/A</v>
      </c>
      <c r="O30" s="111" t="str">
        <f t="shared" si="17"/>
        <v>N/A</v>
      </c>
      <c r="P30" s="111" t="str">
        <f t="shared" si="17"/>
        <v>N/A</v>
      </c>
      <c r="Q30" s="111" t="str">
        <f t="shared" si="17"/>
        <v>N/A</v>
      </c>
      <c r="R30" s="111" t="str">
        <f t="shared" si="17"/>
        <v>N/A</v>
      </c>
      <c r="S30" s="111" t="str">
        <f t="shared" si="17"/>
        <v>N/A</v>
      </c>
      <c r="T30" s="111" t="str">
        <f t="shared" si="17"/>
        <v>N/A</v>
      </c>
      <c r="U30" s="111" t="str">
        <f t="shared" si="17"/>
        <v>N/A</v>
      </c>
      <c r="V30" s="111" t="str">
        <f t="shared" si="17"/>
        <v>N/A</v>
      </c>
      <c r="W30" s="111" t="str">
        <f t="shared" si="17"/>
        <v>N/A</v>
      </c>
      <c r="X30" s="111" t="str">
        <f t="shared" si="17"/>
        <v>N/A</v>
      </c>
      <c r="Y30" s="111" t="str">
        <f t="shared" si="17"/>
        <v>N/A</v>
      </c>
      <c r="Z30" s="111" t="str">
        <f t="shared" si="17"/>
        <v>N/A</v>
      </c>
      <c r="AA30" s="111" t="str">
        <f t="shared" si="17"/>
        <v>N/A</v>
      </c>
      <c r="AB30" s="111" t="str">
        <f t="shared" si="17"/>
        <v>N/A</v>
      </c>
      <c r="AC30" s="111" t="str">
        <f t="shared" si="17"/>
        <v>N/A</v>
      </c>
      <c r="AD30" s="111" t="str">
        <f t="shared" si="17"/>
        <v>N/A</v>
      </c>
      <c r="AE30" s="111" t="str">
        <f t="shared" si="17"/>
        <v>N/A</v>
      </c>
      <c r="AF30" s="111" t="str">
        <f t="shared" si="17"/>
        <v>N/A</v>
      </c>
    </row>
    <row r="31" spans="1:32" ht="12.75" customHeight="1">
      <c r="A31" s="119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</row>
    <row r="32" spans="1:32" ht="19.5" customHeight="1">
      <c r="A32" s="121" t="s">
        <v>149</v>
      </c>
      <c r="B32" s="122">
        <f t="shared" ref="B32:G32" si="18">AVERAGEA(B9,B15,B20,B25,B30)</f>
        <v>2.6666666666666667E-5</v>
      </c>
      <c r="C32" s="122">
        <f t="shared" si="18"/>
        <v>2.7852873563218392E-3</v>
      </c>
      <c r="D32" s="122">
        <f t="shared" si="18"/>
        <v>2.0000000000000002E-5</v>
      </c>
      <c r="E32" s="122">
        <f t="shared" si="18"/>
        <v>0.33341333333333328</v>
      </c>
      <c r="F32" s="122">
        <f t="shared" si="18"/>
        <v>1.3559322033898304E-3</v>
      </c>
      <c r="G32" s="122">
        <f t="shared" si="18"/>
        <v>2.8715151515151516E-2</v>
      </c>
      <c r="H32" s="122">
        <f t="shared" ref="H32:AF32" si="19">AVERAGE(H9,H15,H20,H25,H30)</f>
        <v>0.1</v>
      </c>
      <c r="I32" s="122">
        <f t="shared" si="19"/>
        <v>0.13333333333333333</v>
      </c>
      <c r="J32" s="122">
        <f t="shared" si="19"/>
        <v>0.13333333333333333</v>
      </c>
      <c r="K32" s="122">
        <f t="shared" si="19"/>
        <v>0.13333333333333333</v>
      </c>
      <c r="L32" s="122">
        <f t="shared" si="19"/>
        <v>0.04</v>
      </c>
      <c r="M32" s="122">
        <f t="shared" si="19"/>
        <v>0.04</v>
      </c>
      <c r="N32" s="122">
        <f t="shared" si="19"/>
        <v>0.1</v>
      </c>
      <c r="O32" s="122">
        <f t="shared" si="19"/>
        <v>5.1500000000000004E-2</v>
      </c>
      <c r="P32" s="122">
        <f t="shared" si="19"/>
        <v>0.1</v>
      </c>
      <c r="Q32" s="122">
        <f t="shared" si="19"/>
        <v>1E-3</v>
      </c>
      <c r="R32" s="122">
        <f t="shared" si="19"/>
        <v>0.04</v>
      </c>
      <c r="S32" s="122">
        <f t="shared" si="19"/>
        <v>0.04</v>
      </c>
      <c r="T32" s="122">
        <f t="shared" si="19"/>
        <v>0.11366666666666669</v>
      </c>
      <c r="U32" s="122">
        <f t="shared" si="19"/>
        <v>2.9375489505012536E-2</v>
      </c>
      <c r="V32" s="122">
        <f t="shared" si="19"/>
        <v>1E-3</v>
      </c>
      <c r="W32" s="122">
        <f t="shared" si="19"/>
        <v>1E-3</v>
      </c>
      <c r="X32" s="122">
        <f t="shared" si="19"/>
        <v>1.5011170727856249</v>
      </c>
      <c r="Y32" s="122">
        <f t="shared" si="19"/>
        <v>0.01</v>
      </c>
      <c r="Z32" s="122">
        <f t="shared" si="19"/>
        <v>0.13333333333333333</v>
      </c>
      <c r="AA32" s="122">
        <f t="shared" si="19"/>
        <v>1.3333333333333334E-2</v>
      </c>
      <c r="AB32" s="122">
        <f t="shared" si="19"/>
        <v>1.98E-3</v>
      </c>
      <c r="AC32" s="122">
        <f t="shared" si="19"/>
        <v>9.8999999999999991E-3</v>
      </c>
      <c r="AD32" s="122">
        <f t="shared" si="19"/>
        <v>0.24916666666666668</v>
      </c>
      <c r="AE32" s="122">
        <f t="shared" si="19"/>
        <v>1.1111111111111111E-3</v>
      </c>
      <c r="AF32" s="122" t="e">
        <f t="shared" si="19"/>
        <v>#DIV/0!</v>
      </c>
    </row>
    <row r="33" spans="1:32" ht="14.2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ht="14.2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ht="15.75" customHeight="1">
      <c r="A35" s="16" t="s">
        <v>151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1:32" ht="15.75" customHeight="1">
      <c r="A36" s="123" t="s">
        <v>13</v>
      </c>
      <c r="B36" s="124" t="str">
        <f t="shared" ref="B36:F36" si="20">B5</f>
        <v>Solitaire Grand Harvest</v>
      </c>
      <c r="C36" s="124" t="str">
        <f t="shared" si="20"/>
        <v>Solitaire TriPeaks</v>
      </c>
      <c r="D36" s="124" t="str">
        <f t="shared" si="20"/>
        <v>Destination Solitaire</v>
      </c>
      <c r="E36" s="124" t="str">
        <f t="shared" si="20"/>
        <v>​​Fairway Solitaire</v>
      </c>
      <c r="F36" s="124" t="str">
        <f t="shared" si="20"/>
        <v>​​Fairway Solitaire Blast</v>
      </c>
      <c r="G36" s="124" t="s">
        <v>19</v>
      </c>
      <c r="H36" s="124" t="s">
        <v>20</v>
      </c>
      <c r="I36" s="124" t="s">
        <v>21</v>
      </c>
      <c r="J36" s="124" t="s">
        <v>22</v>
      </c>
      <c r="K36" s="124" t="s">
        <v>23</v>
      </c>
      <c r="L36" s="124" t="s">
        <v>24</v>
      </c>
      <c r="M36" s="124" t="s">
        <v>25</v>
      </c>
      <c r="N36" s="124" t="s">
        <v>26</v>
      </c>
      <c r="O36" s="124" t="s">
        <v>27</v>
      </c>
      <c r="P36" s="124" t="s">
        <v>28</v>
      </c>
      <c r="Q36" s="124" t="s">
        <v>29</v>
      </c>
      <c r="R36" s="124" t="s">
        <v>30</v>
      </c>
      <c r="S36" s="124" t="s">
        <v>31</v>
      </c>
      <c r="T36" s="124" t="s">
        <v>32</v>
      </c>
      <c r="U36" s="124" t="s">
        <v>33</v>
      </c>
      <c r="V36" s="124" t="s">
        <v>34</v>
      </c>
      <c r="W36" s="124" t="s">
        <v>35</v>
      </c>
      <c r="X36" s="124" t="str">
        <f t="shared" ref="X36:AF36" si="21">X5</f>
        <v>Dragon Ball Z</v>
      </c>
      <c r="Y36" s="124" t="str">
        <f t="shared" si="21"/>
        <v>Home Design Makeover</v>
      </c>
      <c r="Z36" s="124" t="str">
        <f t="shared" si="21"/>
        <v>Diamond Diaries Saga</v>
      </c>
      <c r="AA36" s="124" t="str">
        <f t="shared" si="21"/>
        <v>Toon Blast</v>
      </c>
      <c r="AB36" s="124" t="str">
        <f t="shared" si="21"/>
        <v>Lost Island Blast Adventure</v>
      </c>
      <c r="AC36" s="124" t="str">
        <f t="shared" si="21"/>
        <v>My Home Design Dreams</v>
      </c>
      <c r="AD36" s="124" t="str">
        <f t="shared" si="21"/>
        <v>Candy Crush Friends Saga</v>
      </c>
      <c r="AE36" s="124" t="str">
        <f t="shared" si="21"/>
        <v>Wonka's World of Candy</v>
      </c>
      <c r="AF36" s="124" t="str">
        <f t="shared" si="21"/>
        <v>App Name</v>
      </c>
    </row>
    <row r="37" spans="1:32" ht="12.75" customHeight="1">
      <c r="A37" s="13" t="s">
        <v>152</v>
      </c>
      <c r="B37" s="125" t="s">
        <v>111</v>
      </c>
      <c r="C37" s="125" t="s">
        <v>111</v>
      </c>
      <c r="D37" s="125" t="s">
        <v>111</v>
      </c>
      <c r="E37" s="125" t="s">
        <v>111</v>
      </c>
      <c r="F37" s="125" t="s">
        <v>54</v>
      </c>
      <c r="G37" s="125" t="s">
        <v>76</v>
      </c>
      <c r="H37" s="125" t="s">
        <v>54</v>
      </c>
      <c r="I37" s="125" t="s">
        <v>54</v>
      </c>
      <c r="J37" s="125" t="s">
        <v>54</v>
      </c>
      <c r="K37" s="125" t="s">
        <v>54</v>
      </c>
      <c r="L37" s="125" t="s">
        <v>54</v>
      </c>
      <c r="M37" s="125" t="s">
        <v>54</v>
      </c>
      <c r="N37" s="125" t="s">
        <v>54</v>
      </c>
      <c r="O37" s="125" t="s">
        <v>54</v>
      </c>
      <c r="P37" s="125" t="s">
        <v>54</v>
      </c>
      <c r="Q37" s="125" t="s">
        <v>54</v>
      </c>
      <c r="R37" s="125" t="s">
        <v>54</v>
      </c>
      <c r="S37" s="125" t="s">
        <v>54</v>
      </c>
      <c r="T37" s="125" t="s">
        <v>54</v>
      </c>
      <c r="U37" s="125" t="s">
        <v>146</v>
      </c>
      <c r="V37" s="125" t="s">
        <v>54</v>
      </c>
      <c r="W37" s="125" t="s">
        <v>54</v>
      </c>
      <c r="X37" s="125" t="s">
        <v>109</v>
      </c>
      <c r="Y37" s="125" t="s">
        <v>76</v>
      </c>
      <c r="Z37" s="125" t="s">
        <v>54</v>
      </c>
      <c r="AA37" s="125" t="s">
        <v>54</v>
      </c>
      <c r="AB37" s="125" t="s">
        <v>54</v>
      </c>
      <c r="AC37" s="125" t="s">
        <v>54</v>
      </c>
      <c r="AD37" s="125" t="s">
        <v>54</v>
      </c>
      <c r="AE37" s="125" t="s">
        <v>54</v>
      </c>
      <c r="AF37" s="125"/>
    </row>
    <row r="38" spans="1:32" ht="12.75" customHeight="1">
      <c r="A38" s="74" t="s">
        <v>119</v>
      </c>
      <c r="B38" s="126" t="s">
        <v>111</v>
      </c>
      <c r="C38" s="126" t="s">
        <v>111</v>
      </c>
      <c r="D38" s="126" t="s">
        <v>111</v>
      </c>
      <c r="E38" s="126" t="s">
        <v>111</v>
      </c>
      <c r="F38" s="126">
        <v>5</v>
      </c>
      <c r="G38" s="126">
        <v>10</v>
      </c>
      <c r="H38" s="126">
        <v>5</v>
      </c>
      <c r="I38" s="126">
        <v>5</v>
      </c>
      <c r="J38" s="126">
        <v>5</v>
      </c>
      <c r="K38" s="126">
        <v>5</v>
      </c>
      <c r="L38" s="126">
        <v>5</v>
      </c>
      <c r="M38" s="126">
        <v>5</v>
      </c>
      <c r="N38" s="126">
        <v>5</v>
      </c>
      <c r="O38" s="126">
        <v>5</v>
      </c>
      <c r="P38" s="126">
        <v>5</v>
      </c>
      <c r="Q38" s="126">
        <v>5</v>
      </c>
      <c r="R38" s="126">
        <v>5</v>
      </c>
      <c r="S38" s="126">
        <v>5</v>
      </c>
      <c r="T38" s="126">
        <v>5</v>
      </c>
      <c r="U38" s="126">
        <v>80</v>
      </c>
      <c r="V38" s="126">
        <v>5</v>
      </c>
      <c r="W38" s="126">
        <v>5</v>
      </c>
      <c r="X38" s="126">
        <v>50</v>
      </c>
      <c r="Y38" s="126">
        <v>5</v>
      </c>
      <c r="Z38" s="126">
        <v>5</v>
      </c>
      <c r="AA38" s="126">
        <v>5</v>
      </c>
      <c r="AB38" s="126">
        <v>7</v>
      </c>
      <c r="AC38" s="126">
        <v>5</v>
      </c>
      <c r="AD38" s="126">
        <v>5</v>
      </c>
      <c r="AE38" s="126">
        <v>5</v>
      </c>
      <c r="AF38" s="126"/>
    </row>
    <row r="39" spans="1:32" ht="12.75" customHeight="1">
      <c r="A39" s="127" t="s">
        <v>131</v>
      </c>
      <c r="B39" s="128" t="s">
        <v>111</v>
      </c>
      <c r="C39" s="128" t="s">
        <v>111</v>
      </c>
      <c r="D39" s="128" t="s">
        <v>111</v>
      </c>
      <c r="E39" s="128" t="s">
        <v>111</v>
      </c>
      <c r="F39" s="128">
        <v>150</v>
      </c>
      <c r="G39" s="128">
        <v>2000</v>
      </c>
      <c r="H39" s="128">
        <v>12</v>
      </c>
      <c r="I39" s="128">
        <v>9</v>
      </c>
      <c r="J39" s="128">
        <v>9</v>
      </c>
      <c r="K39" s="128">
        <v>9</v>
      </c>
      <c r="L39" s="128">
        <v>25</v>
      </c>
      <c r="M39" s="128">
        <v>25</v>
      </c>
      <c r="N39" s="128">
        <v>16</v>
      </c>
      <c r="O39" s="128">
        <v>12</v>
      </c>
      <c r="P39" s="128">
        <v>9</v>
      </c>
      <c r="Q39" s="128">
        <v>900</v>
      </c>
      <c r="R39" s="128">
        <v>125</v>
      </c>
      <c r="S39" s="128">
        <v>125</v>
      </c>
      <c r="T39" s="128">
        <v>12</v>
      </c>
      <c r="U39" s="128">
        <v>45</v>
      </c>
      <c r="V39" s="128">
        <v>900</v>
      </c>
      <c r="W39" s="128">
        <v>400</v>
      </c>
      <c r="X39" s="128">
        <v>1</v>
      </c>
      <c r="Y39" s="128">
        <v>90</v>
      </c>
      <c r="Z39" s="128">
        <v>9</v>
      </c>
      <c r="AA39" s="128">
        <v>100</v>
      </c>
      <c r="AB39" s="128">
        <v>700</v>
      </c>
      <c r="AC39" s="128">
        <v>95</v>
      </c>
      <c r="AD39" s="128">
        <v>9</v>
      </c>
      <c r="AE39" s="128">
        <v>1600</v>
      </c>
      <c r="AF39" s="128"/>
    </row>
    <row r="40" spans="1:32" ht="15.75" customHeight="1">
      <c r="A40" s="129" t="s">
        <v>122</v>
      </c>
      <c r="B40" s="130" t="str">
        <f>IFERROR((B39*'Currency Conversions'!B9)/B38,"N/A")</f>
        <v>N/A</v>
      </c>
      <c r="C40" s="130" t="str">
        <f>IFERROR((C39*'Currency Conversions'!C9)/C38,"N/A")</f>
        <v>N/A</v>
      </c>
      <c r="D40" s="130" t="str">
        <f>IFERROR((D39*'Currency Conversions'!D9)/D38,"N/A")</f>
        <v>N/A</v>
      </c>
      <c r="E40" s="130" t="str">
        <f>IFERROR((E39*'Currency Conversions'!E9)/E38,"N/A")</f>
        <v>N/A</v>
      </c>
      <c r="F40" s="130">
        <f>IFERROR((F39*'Currency Conversions'!F9)/F38,"N/A")</f>
        <v>0.20338983050847456</v>
      </c>
      <c r="G40" s="130">
        <f>IFERROR((G39*'Currency Conversions'!G9)/G38,"N/A")</f>
        <v>1</v>
      </c>
      <c r="H40" s="130">
        <f>IFERROR((H39*'Currency Conversions'!H9)/H38,"N/A")</f>
        <v>0.24000000000000005</v>
      </c>
      <c r="I40" s="130">
        <f>IFERROR((I39*'Currency Conversions'!I9)/I38,"N/A")</f>
        <v>0.24</v>
      </c>
      <c r="J40" s="130">
        <f>IFERROR((J39*'Currency Conversions'!J9)/J38,"N/A")</f>
        <v>0.24</v>
      </c>
      <c r="K40" s="130">
        <f>IFERROR((K39*'Currency Conversions'!K9)/K38,"N/A")</f>
        <v>0.24</v>
      </c>
      <c r="L40" s="130">
        <f>IFERROR((L39*'Currency Conversions'!L9)/L38,"N/A")</f>
        <v>0.2</v>
      </c>
      <c r="M40" s="130">
        <f>IFERROR((M39*'Currency Conversions'!M9)/M38,"N/A")</f>
        <v>0.2</v>
      </c>
      <c r="N40" s="130">
        <f>IFERROR((N39*'Currency Conversions'!N9)/N38,"N/A")</f>
        <v>0.32</v>
      </c>
      <c r="O40" s="130">
        <f>IFERROR((O39*'Currency Conversions'!O9)/O38,"N/A")</f>
        <v>0.24000000000000005</v>
      </c>
      <c r="P40" s="130">
        <f>IFERROR((P39*'Currency Conversions'!P9)/P38,"N/A")</f>
        <v>0.18</v>
      </c>
      <c r="Q40" s="130">
        <f>IFERROR((Q39*'Currency Conversions'!Q9)/Q38,"N/A")</f>
        <v>0.18</v>
      </c>
      <c r="R40" s="130">
        <f>IFERROR((R39*'Currency Conversions'!R9)/R38,"N/A")</f>
        <v>1</v>
      </c>
      <c r="S40" s="130">
        <f>IFERROR((S39*'Currency Conversions'!S9)/S38,"N/A")</f>
        <v>1</v>
      </c>
      <c r="T40" s="130">
        <f>IFERROR((T39*'Currency Conversions'!T9)/T38,"N/A")</f>
        <v>0.24000000000000005</v>
      </c>
      <c r="U40" s="130">
        <f>IFERROR((U39*'Currency Conversions'!U9)/U38,"N/A")</f>
        <v>5.6250000000000001E-2</v>
      </c>
      <c r="V40" s="130">
        <f>IFERROR((V39*'Currency Conversions'!V9)/V38,"N/A")</f>
        <v>0.18</v>
      </c>
      <c r="W40" s="130">
        <f>IFERROR((W39*'Currency Conversions'!W9)/W38,"N/A")</f>
        <v>0.08</v>
      </c>
      <c r="X40" s="130">
        <f>IFERROR((X39*'Currency Conversions'!X9)/X38,"N/A")</f>
        <v>0.02</v>
      </c>
      <c r="Y40" s="130">
        <f>IFERROR((Y39*'Currency Conversions'!Y9)/Y38,"N/A")</f>
        <v>0.18</v>
      </c>
      <c r="Z40" s="130">
        <f>IFERROR((Z39*'Currency Conversions'!Z9)/Z38,"N/A")</f>
        <v>0.24</v>
      </c>
      <c r="AA40" s="130">
        <f>IFERROR((AA39*'Currency Conversions'!AA9)/AA38,"N/A")</f>
        <v>0.26666666666666672</v>
      </c>
      <c r="AB40" s="130">
        <f>IFERROR((AB39*'Currency Conversions'!AB9)/AB38,"N/A")</f>
        <v>0.19799999999999998</v>
      </c>
      <c r="AC40" s="130">
        <f>IFERROR((AC39*'Currency Conversions'!AC9)/AC38,"N/A")</f>
        <v>0.18809999999999999</v>
      </c>
      <c r="AD40" s="130">
        <f>IFERROR((AD39*'Currency Conversions'!AD9)/AD38,"N/A")</f>
        <v>0.44850000000000001</v>
      </c>
      <c r="AE40" s="130">
        <f>IFERROR((AE39*'Currency Conversions'!AE9)/AE38,"N/A")</f>
        <v>0.35555555555555551</v>
      </c>
      <c r="AF40" s="130" t="str">
        <f>IFERROR((AF39*'Currency Conversions'!AF9)/AF38,"N/A")</f>
        <v>N/A</v>
      </c>
    </row>
    <row r="41" spans="1:32" ht="12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ht="12.75" customHeight="1">
      <c r="A42" s="131" t="s">
        <v>156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ht="12.75" customHeight="1">
      <c r="A43" s="13" t="s">
        <v>157</v>
      </c>
      <c r="B43" s="125" t="s">
        <v>158</v>
      </c>
      <c r="C43" s="125" t="s">
        <v>159</v>
      </c>
      <c r="D43" s="125" t="s">
        <v>160</v>
      </c>
      <c r="E43" s="125" t="s">
        <v>161</v>
      </c>
      <c r="F43" s="125" t="s">
        <v>162</v>
      </c>
      <c r="G43" s="125" t="s">
        <v>111</v>
      </c>
      <c r="H43" s="125" t="s">
        <v>163</v>
      </c>
      <c r="I43" s="125" t="s">
        <v>164</v>
      </c>
      <c r="J43" s="125" t="s">
        <v>165</v>
      </c>
      <c r="K43" s="125" t="s">
        <v>165</v>
      </c>
      <c r="L43" s="125" t="s">
        <v>166</v>
      </c>
      <c r="M43" s="125" t="s">
        <v>166</v>
      </c>
      <c r="N43" s="125" t="s">
        <v>167</v>
      </c>
      <c r="O43" s="125" t="s">
        <v>168</v>
      </c>
      <c r="P43" s="125" t="s">
        <v>169</v>
      </c>
      <c r="Q43" s="125" t="s">
        <v>163</v>
      </c>
      <c r="R43" s="125" t="s">
        <v>170</v>
      </c>
      <c r="S43" s="125" t="s">
        <v>171</v>
      </c>
      <c r="T43" s="125" t="s">
        <v>172</v>
      </c>
      <c r="U43" s="125" t="s">
        <v>173</v>
      </c>
      <c r="V43" s="125" t="s">
        <v>173</v>
      </c>
      <c r="W43" s="125" t="s">
        <v>174</v>
      </c>
      <c r="X43" s="125" t="s">
        <v>175</v>
      </c>
      <c r="Y43" s="125" t="s">
        <v>176</v>
      </c>
      <c r="Z43" s="125" t="s">
        <v>177</v>
      </c>
      <c r="AA43" s="125" t="s">
        <v>178</v>
      </c>
      <c r="AB43" s="132" t="s">
        <v>179</v>
      </c>
      <c r="AC43" s="125" t="s">
        <v>173</v>
      </c>
      <c r="AD43" s="125" t="s">
        <v>165</v>
      </c>
      <c r="AE43" s="125" t="s">
        <v>180</v>
      </c>
      <c r="AF43" s="125"/>
    </row>
    <row r="44" spans="1:32" ht="12.75" customHeight="1">
      <c r="A44" s="13" t="s">
        <v>181</v>
      </c>
      <c r="B44" s="133">
        <v>1</v>
      </c>
      <c r="C44" s="133">
        <v>1</v>
      </c>
      <c r="D44" s="133">
        <v>1</v>
      </c>
      <c r="E44" s="133">
        <v>3</v>
      </c>
      <c r="F44" s="133">
        <v>1</v>
      </c>
      <c r="G44" s="133" t="s">
        <v>111</v>
      </c>
      <c r="H44" s="133">
        <v>3</v>
      </c>
      <c r="I44" s="133">
        <v>3</v>
      </c>
      <c r="J44" s="133">
        <v>3</v>
      </c>
      <c r="K44" s="133">
        <v>1</v>
      </c>
      <c r="L44" s="133">
        <v>3</v>
      </c>
      <c r="M44" s="133">
        <v>3</v>
      </c>
      <c r="N44" s="133">
        <v>3</v>
      </c>
      <c r="O44" s="133">
        <v>3</v>
      </c>
      <c r="P44" s="133">
        <v>3</v>
      </c>
      <c r="Q44" s="133">
        <v>3</v>
      </c>
      <c r="R44" s="133">
        <v>3</v>
      </c>
      <c r="S44" s="133">
        <v>3</v>
      </c>
      <c r="T44" s="133">
        <v>3</v>
      </c>
      <c r="U44" s="133">
        <v>5</v>
      </c>
      <c r="V44" s="133">
        <v>3</v>
      </c>
      <c r="W44" s="133">
        <v>3</v>
      </c>
      <c r="X44" s="133">
        <v>4</v>
      </c>
      <c r="Y44" s="133">
        <v>1</v>
      </c>
      <c r="Z44" s="133">
        <v>3</v>
      </c>
      <c r="AA44" s="133">
        <v>3</v>
      </c>
      <c r="AB44" s="134">
        <v>3</v>
      </c>
      <c r="AC44" s="133">
        <v>1</v>
      </c>
      <c r="AD44" s="133">
        <v>1</v>
      </c>
      <c r="AE44" s="133">
        <v>1</v>
      </c>
      <c r="AF44" s="133"/>
    </row>
    <row r="45" spans="1:32" ht="12.75" customHeight="1">
      <c r="A45" s="135" t="s">
        <v>186</v>
      </c>
      <c r="B45" s="136">
        <v>1417</v>
      </c>
      <c r="C45" s="136">
        <v>2212</v>
      </c>
      <c r="D45" s="136">
        <v>4000</v>
      </c>
      <c r="E45" s="136">
        <v>3000</v>
      </c>
      <c r="F45" s="136">
        <v>50</v>
      </c>
      <c r="G45" s="136" t="s">
        <v>111</v>
      </c>
      <c r="H45" s="136">
        <v>19</v>
      </c>
      <c r="I45" s="136">
        <v>19</v>
      </c>
      <c r="J45" s="136">
        <v>19</v>
      </c>
      <c r="K45" s="136">
        <v>9</v>
      </c>
      <c r="L45" s="136">
        <v>50</v>
      </c>
      <c r="M45" s="136">
        <v>50</v>
      </c>
      <c r="N45" s="136">
        <v>18</v>
      </c>
      <c r="O45" s="136">
        <v>9</v>
      </c>
      <c r="P45" s="136">
        <v>13</v>
      </c>
      <c r="Q45" s="136">
        <v>1900</v>
      </c>
      <c r="R45" s="136">
        <v>45</v>
      </c>
      <c r="S45" s="136">
        <v>70</v>
      </c>
      <c r="T45" s="136">
        <v>9</v>
      </c>
      <c r="U45" s="136">
        <v>13</v>
      </c>
      <c r="V45" s="136">
        <v>1900</v>
      </c>
      <c r="W45" s="136">
        <v>1000</v>
      </c>
      <c r="X45" s="136">
        <v>1</v>
      </c>
      <c r="Y45" s="136">
        <v>150</v>
      </c>
      <c r="Z45" s="136">
        <v>10</v>
      </c>
      <c r="AA45" s="136">
        <v>100</v>
      </c>
      <c r="AB45" s="137">
        <v>650</v>
      </c>
      <c r="AC45" s="136">
        <v>50</v>
      </c>
      <c r="AD45" s="136">
        <v>9</v>
      </c>
      <c r="AE45" s="136">
        <v>1200</v>
      </c>
      <c r="AF45" s="136"/>
    </row>
    <row r="46" spans="1:32" ht="15.75" customHeight="1">
      <c r="A46" s="129" t="s">
        <v>187</v>
      </c>
      <c r="B46" s="130">
        <f>IFERROR((B45*'Currency Conversions'!B9)/B44,"N/A")</f>
        <v>0.18893333333333334</v>
      </c>
      <c r="C46" s="130">
        <f>IFERROR((C45*'Currency Conversions'!C9)/C44,"N/A")</f>
        <v>0.29493333333333333</v>
      </c>
      <c r="D46" s="130">
        <f>IFERROR((D45*'Currency Conversions'!D9)/D44,"N/A")</f>
        <v>0.4</v>
      </c>
      <c r="E46" s="130">
        <f>IFERROR((E45*'Currency Conversions'!E9)/E44,"N/A")</f>
        <v>0.39999999999999997</v>
      </c>
      <c r="F46" s="130">
        <f>IFERROR((F45*'Currency Conversions'!F9)/F44,"N/A")</f>
        <v>0.33898305084745761</v>
      </c>
      <c r="G46" s="130" t="str">
        <f>IFERROR((G45*'Currency Conversions'!G9)/G44,"N/A")</f>
        <v>N/A</v>
      </c>
      <c r="H46" s="130">
        <f>IFERROR((H45*'Currency Conversions'!H9)/H44,"N/A")</f>
        <v>0.63333333333333341</v>
      </c>
      <c r="I46" s="130">
        <f>IFERROR((I45*'Currency Conversions'!I9)/I44,"N/A")</f>
        <v>0.84444444444444444</v>
      </c>
      <c r="J46" s="130">
        <f>IFERROR((J45*'Currency Conversions'!J9)/J44,"N/A")</f>
        <v>0.84444444444444444</v>
      </c>
      <c r="K46" s="130">
        <f>IFERROR((K45*'Currency Conversions'!K9)/K44,"N/A")</f>
        <v>1.2</v>
      </c>
      <c r="L46" s="130">
        <f>IFERROR((L45*'Currency Conversions'!L9)/L44,"N/A")</f>
        <v>0.66666666666666663</v>
      </c>
      <c r="M46" s="130">
        <f>IFERROR((M45*'Currency Conversions'!M9)/M44,"N/A")</f>
        <v>0.66666666666666663</v>
      </c>
      <c r="N46" s="130">
        <f>IFERROR((N45*'Currency Conversions'!N9)/N44,"N/A")</f>
        <v>0.6</v>
      </c>
      <c r="O46" s="130">
        <f>IFERROR((O45*'Currency Conversions'!O9)/O44,"N/A")</f>
        <v>0.3</v>
      </c>
      <c r="P46" s="130">
        <f>IFERROR((P45*'Currency Conversions'!P9)/P44,"N/A")</f>
        <v>0.43333333333333335</v>
      </c>
      <c r="Q46" s="130">
        <f>IFERROR((Q45*'Currency Conversions'!Q9)/Q44,"N/A")</f>
        <v>0.63333333333333341</v>
      </c>
      <c r="R46" s="130">
        <f>IFERROR((R45*'Currency Conversions'!R9)/R44,"N/A")</f>
        <v>0.6</v>
      </c>
      <c r="S46" s="130">
        <f>IFERROR((S45*'Currency Conversions'!S9)/S44,"N/A")</f>
        <v>0.93333333333333346</v>
      </c>
      <c r="T46" s="130">
        <f>IFERROR((T45*'Currency Conversions'!T9)/T44,"N/A")</f>
        <v>0.3</v>
      </c>
      <c r="U46" s="130">
        <f>IFERROR((U45*'Currency Conversions'!U9)/U44,"N/A")</f>
        <v>0.26</v>
      </c>
      <c r="V46" s="130">
        <f>IFERROR((V45*'Currency Conversions'!V9)/V44,"N/A")</f>
        <v>0.63333333333333341</v>
      </c>
      <c r="W46" s="130">
        <f>IFERROR((W45*'Currency Conversions'!W9)/W44,"N/A")</f>
        <v>0.33333333333333331</v>
      </c>
      <c r="X46" s="130">
        <f>IFERROR((X45*'Currency Conversions'!X9)/X44,"N/A")</f>
        <v>0.25</v>
      </c>
      <c r="Y46" s="130">
        <f>IFERROR((Y45*'Currency Conversions'!Y9)/Y44,"N/A")</f>
        <v>1.5</v>
      </c>
      <c r="Z46" s="130">
        <f>IFERROR((Z45*'Currency Conversions'!Z9)/Z44,"N/A")</f>
        <v>0.44444444444444442</v>
      </c>
      <c r="AA46" s="130">
        <f>IFERROR((AA45*'Currency Conversions'!AA9)/AA44,"N/A")</f>
        <v>0.44444444444444448</v>
      </c>
      <c r="AB46" s="130">
        <f>IFERROR((AB45*'Currency Conversions'!AB9)/AB44,"N/A")</f>
        <v>0.42899999999999999</v>
      </c>
      <c r="AC46" s="130">
        <f>IFERROR((AC45*'Currency Conversions'!AC9)/AC44,"N/A")</f>
        <v>0.49499999999999994</v>
      </c>
      <c r="AD46" s="130">
        <f>IFERROR((AD45*'Currency Conversions'!AD9)/AD44,"N/A")</f>
        <v>2.2425000000000002</v>
      </c>
      <c r="AE46" s="130">
        <f>IFERROR((AE45*'Currency Conversions'!AE9)/AE44,"N/A")</f>
        <v>1.3333333333333333</v>
      </c>
      <c r="AF46" s="130" t="str">
        <f>IFERROR((AF45*'Currency Conversions'!AF9)/AF44,"N/A")</f>
        <v>N/A</v>
      </c>
    </row>
    <row r="47" spans="1:32" ht="12.75" customHeight="1">
      <c r="A47" s="13"/>
      <c r="B47" s="138"/>
      <c r="C47" s="138"/>
      <c r="D47" s="138"/>
      <c r="E47" s="138"/>
      <c r="F47" s="138"/>
      <c r="G47" s="138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8"/>
      <c r="Z47" s="138"/>
      <c r="AA47" s="138"/>
      <c r="AB47" s="138"/>
      <c r="AC47" s="138"/>
      <c r="AD47" s="138"/>
      <c r="AE47" s="138"/>
      <c r="AF47" s="138"/>
    </row>
    <row r="48" spans="1:32" ht="12.75" customHeight="1">
      <c r="A48" s="13" t="s">
        <v>192</v>
      </c>
      <c r="B48" s="125" t="s">
        <v>193</v>
      </c>
      <c r="C48" s="125" t="s">
        <v>193</v>
      </c>
      <c r="D48" s="125" t="s">
        <v>194</v>
      </c>
      <c r="E48" s="125" t="s">
        <v>162</v>
      </c>
      <c r="F48" s="125" t="s">
        <v>195</v>
      </c>
      <c r="G48" s="125" t="s">
        <v>111</v>
      </c>
      <c r="H48" s="125" t="s">
        <v>168</v>
      </c>
      <c r="I48" s="125" t="s">
        <v>196</v>
      </c>
      <c r="J48" s="125" t="s">
        <v>196</v>
      </c>
      <c r="K48" s="125" t="s">
        <v>196</v>
      </c>
      <c r="L48" s="125" t="s">
        <v>197</v>
      </c>
      <c r="M48" s="125" t="s">
        <v>197</v>
      </c>
      <c r="N48" s="125" t="s">
        <v>198</v>
      </c>
      <c r="O48" s="125" t="s">
        <v>199</v>
      </c>
      <c r="P48" s="125" t="s">
        <v>200</v>
      </c>
      <c r="Q48" s="125" t="s">
        <v>201</v>
      </c>
      <c r="R48" s="125" t="s">
        <v>202</v>
      </c>
      <c r="S48" s="125" t="s">
        <v>203</v>
      </c>
      <c r="T48" s="125" t="s">
        <v>204</v>
      </c>
      <c r="U48" s="125" t="s">
        <v>205</v>
      </c>
      <c r="V48" s="125" t="s">
        <v>206</v>
      </c>
      <c r="W48" s="125" t="s">
        <v>207</v>
      </c>
      <c r="X48" s="125" t="s">
        <v>111</v>
      </c>
      <c r="Y48" s="125" t="s">
        <v>208</v>
      </c>
      <c r="Z48" s="125" t="s">
        <v>209</v>
      </c>
      <c r="AA48" s="125" t="s">
        <v>169</v>
      </c>
      <c r="AB48" s="125" t="s">
        <v>210</v>
      </c>
      <c r="AC48" s="125" t="s">
        <v>211</v>
      </c>
      <c r="AD48" s="125" t="s">
        <v>212</v>
      </c>
      <c r="AE48" s="125" t="s">
        <v>213</v>
      </c>
      <c r="AF48" s="125"/>
    </row>
    <row r="49" spans="1:32" ht="12.75" customHeight="1">
      <c r="A49" s="13" t="s">
        <v>181</v>
      </c>
      <c r="B49" s="133">
        <v>1</v>
      </c>
      <c r="C49" s="133">
        <v>1</v>
      </c>
      <c r="D49" s="133">
        <v>1</v>
      </c>
      <c r="E49" s="133">
        <v>3</v>
      </c>
      <c r="F49" s="133">
        <v>1</v>
      </c>
      <c r="G49" s="133" t="s">
        <v>111</v>
      </c>
      <c r="H49" s="133">
        <v>3</v>
      </c>
      <c r="I49" s="133">
        <v>3</v>
      </c>
      <c r="J49" s="133">
        <v>3</v>
      </c>
      <c r="K49" s="133">
        <v>3</v>
      </c>
      <c r="L49" s="133">
        <v>3</v>
      </c>
      <c r="M49" s="133">
        <v>3</v>
      </c>
      <c r="N49" s="133">
        <v>1</v>
      </c>
      <c r="O49" s="133">
        <v>3</v>
      </c>
      <c r="P49" s="133">
        <v>3</v>
      </c>
      <c r="Q49" s="133">
        <v>3</v>
      </c>
      <c r="R49" s="133">
        <v>3</v>
      </c>
      <c r="S49" s="133">
        <v>3</v>
      </c>
      <c r="T49" s="133">
        <v>3</v>
      </c>
      <c r="U49" s="133">
        <v>5</v>
      </c>
      <c r="V49" s="133">
        <v>3</v>
      </c>
      <c r="W49" s="133">
        <v>3</v>
      </c>
      <c r="X49" s="133" t="s">
        <v>111</v>
      </c>
      <c r="Y49" s="133">
        <v>1</v>
      </c>
      <c r="Z49" s="133">
        <v>3</v>
      </c>
      <c r="AA49" s="133">
        <v>3</v>
      </c>
      <c r="AB49" s="134">
        <v>3</v>
      </c>
      <c r="AC49" s="133">
        <v>3</v>
      </c>
      <c r="AD49" s="133">
        <v>1</v>
      </c>
      <c r="AE49" s="133">
        <v>1</v>
      </c>
      <c r="AF49" s="133"/>
    </row>
    <row r="50" spans="1:32" ht="12.75" customHeight="1">
      <c r="A50" s="135" t="s">
        <v>186</v>
      </c>
      <c r="B50" s="136">
        <v>119</v>
      </c>
      <c r="C50" s="136">
        <v>583</v>
      </c>
      <c r="D50" s="136">
        <v>8000</v>
      </c>
      <c r="E50" s="136">
        <v>4500</v>
      </c>
      <c r="F50" s="136">
        <v>150</v>
      </c>
      <c r="G50" s="136" t="s">
        <v>111</v>
      </c>
      <c r="H50" s="136">
        <v>19</v>
      </c>
      <c r="I50" s="136">
        <v>19</v>
      </c>
      <c r="J50" s="136">
        <v>19</v>
      </c>
      <c r="K50" s="136">
        <v>19</v>
      </c>
      <c r="L50" s="136">
        <v>75</v>
      </c>
      <c r="M50" s="136">
        <v>75</v>
      </c>
      <c r="N50" s="136">
        <v>4</v>
      </c>
      <c r="O50" s="136">
        <v>15</v>
      </c>
      <c r="P50" s="136">
        <v>19</v>
      </c>
      <c r="Q50" s="136">
        <v>1300</v>
      </c>
      <c r="R50" s="136">
        <v>75</v>
      </c>
      <c r="S50" s="136">
        <v>20</v>
      </c>
      <c r="T50" s="136">
        <v>12</v>
      </c>
      <c r="U50" s="136">
        <v>19</v>
      </c>
      <c r="V50" s="136">
        <v>1900</v>
      </c>
      <c r="W50" s="136">
        <v>700</v>
      </c>
      <c r="X50" s="136"/>
      <c r="Y50" s="136">
        <v>190</v>
      </c>
      <c r="Z50" s="136">
        <v>10</v>
      </c>
      <c r="AA50" s="136">
        <v>150</v>
      </c>
      <c r="AB50" s="137">
        <v>450</v>
      </c>
      <c r="AC50" s="136">
        <v>150</v>
      </c>
      <c r="AD50" s="136">
        <v>19</v>
      </c>
      <c r="AE50" s="136">
        <f>(1200/5)*2</f>
        <v>480</v>
      </c>
      <c r="AF50" s="136"/>
    </row>
    <row r="51" spans="1:32" ht="15.75" customHeight="1">
      <c r="A51" s="129" t="s">
        <v>215</v>
      </c>
      <c r="B51" s="130">
        <f>IFERROR((B50*'Currency Conversions'!B9)/B49,"N/A")</f>
        <v>1.5866666666666668E-2</v>
      </c>
      <c r="C51" s="130">
        <f>IFERROR((C50*'Currency Conversions'!C9)/C49,"N/A")</f>
        <v>7.7733333333333335E-2</v>
      </c>
      <c r="D51" s="130">
        <f>IFERROR((D50*'Currency Conversions'!D9)/D49,"N/A")</f>
        <v>0.8</v>
      </c>
      <c r="E51" s="130">
        <f>IFERROR((E50*'Currency Conversions'!E9)/E49,"N/A")</f>
        <v>0.6</v>
      </c>
      <c r="F51" s="130">
        <f>IFERROR((F50*'Currency Conversions'!F9)/F49,"N/A")</f>
        <v>1.0169491525423728</v>
      </c>
      <c r="G51" s="130" t="str">
        <f>IFERROR((G50*'Currency Conversions'!G9)/G49,"N/A")</f>
        <v>N/A</v>
      </c>
      <c r="H51" s="130">
        <f>IFERROR((H50*'Currency Conversions'!H9)/H49,"N/A")</f>
        <v>0.63333333333333341</v>
      </c>
      <c r="I51" s="130">
        <f>IFERROR((I50*'Currency Conversions'!I9)/I49,"N/A")</f>
        <v>0.84444444444444444</v>
      </c>
      <c r="J51" s="130">
        <f>IFERROR((J50*'Currency Conversions'!J9)/J49,"N/A")</f>
        <v>0.84444444444444444</v>
      </c>
      <c r="K51" s="130">
        <f>IFERROR((K50*'Currency Conversions'!K9)/K49,"N/A")</f>
        <v>0.84444444444444444</v>
      </c>
      <c r="L51" s="130">
        <f>IFERROR((L50*'Currency Conversions'!L9)/L49,"N/A")</f>
        <v>1</v>
      </c>
      <c r="M51" s="130">
        <f>IFERROR((M50*'Currency Conversions'!M9)/M49,"N/A")</f>
        <v>1</v>
      </c>
      <c r="N51" s="130">
        <f>IFERROR((N50*'Currency Conversions'!N9)/N49,"N/A")</f>
        <v>0.4</v>
      </c>
      <c r="O51" s="130">
        <f>IFERROR((O50*'Currency Conversions'!O9)/O49,"N/A")</f>
        <v>0.5</v>
      </c>
      <c r="P51" s="130">
        <f>IFERROR((P50*'Currency Conversions'!P9)/P49,"N/A")</f>
        <v>0.63333333333333341</v>
      </c>
      <c r="Q51" s="130">
        <f>IFERROR((Q50*'Currency Conversions'!Q9)/Q49,"N/A")</f>
        <v>0.43333333333333335</v>
      </c>
      <c r="R51" s="130">
        <f>IFERROR((R50*'Currency Conversions'!R9)/R49,"N/A")</f>
        <v>1</v>
      </c>
      <c r="S51" s="130">
        <f>IFERROR((S50*'Currency Conversions'!S9)/S49,"N/A")</f>
        <v>0.26666666666666666</v>
      </c>
      <c r="T51" s="130">
        <f>IFERROR((T50*'Currency Conversions'!T9)/T49,"N/A")</f>
        <v>0.40000000000000008</v>
      </c>
      <c r="U51" s="130">
        <f>IFERROR((U50*'Currency Conversions'!U9)/U49,"N/A")</f>
        <v>0.38</v>
      </c>
      <c r="V51" s="130">
        <f>IFERROR((V50*'Currency Conversions'!V9)/V49,"N/A")</f>
        <v>0.63333333333333341</v>
      </c>
      <c r="W51" s="130">
        <f>IFERROR((W50*'Currency Conversions'!W9)/W49,"N/A")</f>
        <v>0.23333333333333336</v>
      </c>
      <c r="X51" s="130" t="str">
        <f>IFERROR((X50*'Currency Conversions'!X9)/X49,"N/A")</f>
        <v>N/A</v>
      </c>
      <c r="Y51" s="130">
        <f>IFERROR((Y50*'Currency Conversions'!Y9)/Y49,"N/A")</f>
        <v>1.9000000000000001</v>
      </c>
      <c r="Z51" s="130">
        <f>IFERROR((Z50*'Currency Conversions'!Z9)/Z49,"N/A")</f>
        <v>0.44444444444444442</v>
      </c>
      <c r="AA51" s="130">
        <f>IFERROR((AA50*'Currency Conversions'!AA9)/AA49,"N/A")</f>
        <v>0.66666666666666663</v>
      </c>
      <c r="AB51" s="130">
        <f>IFERROR((AB50*'Currency Conversions'!AB9)/AB49,"N/A")</f>
        <v>0.29699999999999999</v>
      </c>
      <c r="AC51" s="130">
        <f>IFERROR((AC50*'Currency Conversions'!AC9)/AC49,"N/A")</f>
        <v>0.49499999999999994</v>
      </c>
      <c r="AD51" s="130">
        <f>IFERROR((AD50*'Currency Conversions'!AD9)/AD49,"N/A")</f>
        <v>4.7341666666666669</v>
      </c>
      <c r="AE51" s="130">
        <f>IFERROR((AE50*'Currency Conversions'!AE9)/AE49,"N/A")</f>
        <v>0.53333333333333333</v>
      </c>
      <c r="AF51" s="130" t="str">
        <f>IFERROR((AF50*'Currency Conversions'!AF9)/AF49,"N/A")</f>
        <v>N/A</v>
      </c>
    </row>
    <row r="52" spans="1:32" ht="12.75" customHeight="1">
      <c r="A52" s="13"/>
      <c r="B52" s="138"/>
      <c r="C52" s="138"/>
      <c r="D52" s="138"/>
      <c r="E52" s="138"/>
      <c r="F52" s="138"/>
      <c r="G52" s="138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8"/>
      <c r="Z52" s="138"/>
      <c r="AA52" s="138"/>
      <c r="AB52" s="138"/>
      <c r="AC52" s="138"/>
      <c r="AD52" s="138"/>
      <c r="AE52" s="138"/>
      <c r="AF52" s="138"/>
    </row>
    <row r="53" spans="1:32" ht="12.75" customHeight="1">
      <c r="A53" s="13" t="s">
        <v>216</v>
      </c>
      <c r="B53" s="125" t="s">
        <v>159</v>
      </c>
      <c r="C53" s="125" t="s">
        <v>217</v>
      </c>
      <c r="D53" s="125" t="s">
        <v>218</v>
      </c>
      <c r="E53" s="125" t="s">
        <v>195</v>
      </c>
      <c r="F53" s="125" t="s">
        <v>219</v>
      </c>
      <c r="G53" s="125" t="s">
        <v>111</v>
      </c>
      <c r="H53" s="125" t="s">
        <v>220</v>
      </c>
      <c r="I53" s="125" t="s">
        <v>221</v>
      </c>
      <c r="J53" s="125" t="s">
        <v>221</v>
      </c>
      <c r="K53" s="125" t="s">
        <v>221</v>
      </c>
      <c r="L53" s="125" t="s">
        <v>222</v>
      </c>
      <c r="M53" s="125" t="s">
        <v>222</v>
      </c>
      <c r="N53" s="125" t="s">
        <v>203</v>
      </c>
      <c r="O53" s="125" t="s">
        <v>203</v>
      </c>
      <c r="P53" s="125" t="s">
        <v>223</v>
      </c>
      <c r="Q53" s="125" t="s">
        <v>224</v>
      </c>
      <c r="R53" s="125" t="s">
        <v>225</v>
      </c>
      <c r="S53" s="125" t="s">
        <v>226</v>
      </c>
      <c r="T53" s="125" t="s">
        <v>227</v>
      </c>
      <c r="U53" s="125" t="s">
        <v>169</v>
      </c>
      <c r="V53" s="125" t="s">
        <v>228</v>
      </c>
      <c r="W53" s="125" t="s">
        <v>229</v>
      </c>
      <c r="X53" s="125" t="s">
        <v>111</v>
      </c>
      <c r="Y53" s="125" t="s">
        <v>173</v>
      </c>
      <c r="Z53" s="125" t="s">
        <v>230</v>
      </c>
      <c r="AA53" s="125" t="s">
        <v>231</v>
      </c>
      <c r="AB53" s="125" t="s">
        <v>232</v>
      </c>
      <c r="AC53" s="125" t="s">
        <v>233</v>
      </c>
      <c r="AD53" s="125" t="s">
        <v>234</v>
      </c>
      <c r="AE53" s="87" t="s">
        <v>235</v>
      </c>
      <c r="AF53" s="125"/>
    </row>
    <row r="54" spans="1:32" ht="12.75" customHeight="1">
      <c r="A54" s="13" t="s">
        <v>181</v>
      </c>
      <c r="B54" s="133">
        <v>1</v>
      </c>
      <c r="C54" s="133">
        <v>1</v>
      </c>
      <c r="D54" s="133">
        <v>1</v>
      </c>
      <c r="E54" s="133">
        <v>3</v>
      </c>
      <c r="F54" s="133">
        <v>1</v>
      </c>
      <c r="G54" s="133" t="s">
        <v>111</v>
      </c>
      <c r="H54" s="133">
        <v>5</v>
      </c>
      <c r="I54" s="133">
        <v>3</v>
      </c>
      <c r="J54" s="133">
        <v>3</v>
      </c>
      <c r="K54" s="133">
        <v>3</v>
      </c>
      <c r="L54" s="133">
        <v>3</v>
      </c>
      <c r="M54" s="133">
        <v>3</v>
      </c>
      <c r="N54" s="133">
        <v>1</v>
      </c>
      <c r="O54" s="133">
        <v>1</v>
      </c>
      <c r="P54" s="133">
        <v>3</v>
      </c>
      <c r="Q54" s="133">
        <v>3</v>
      </c>
      <c r="R54" s="133">
        <v>3</v>
      </c>
      <c r="S54" s="133">
        <v>3</v>
      </c>
      <c r="T54" s="133">
        <v>3</v>
      </c>
      <c r="U54" s="133">
        <v>5</v>
      </c>
      <c r="V54" s="133">
        <v>3</v>
      </c>
      <c r="W54" s="133">
        <v>3</v>
      </c>
      <c r="X54" s="133" t="s">
        <v>111</v>
      </c>
      <c r="Y54" s="133">
        <v>1</v>
      </c>
      <c r="Z54" s="133">
        <v>3</v>
      </c>
      <c r="AA54" s="133">
        <v>3</v>
      </c>
      <c r="AB54" s="134">
        <v>3</v>
      </c>
      <c r="AC54" s="133">
        <v>3</v>
      </c>
      <c r="AD54" s="133">
        <v>1</v>
      </c>
      <c r="AE54" s="133">
        <v>3</v>
      </c>
      <c r="AF54" s="133"/>
    </row>
    <row r="55" spans="1:32" ht="12.75" customHeight="1">
      <c r="A55" s="135" t="s">
        <v>186</v>
      </c>
      <c r="B55" s="136">
        <v>837</v>
      </c>
      <c r="C55" s="136">
        <v>6000</v>
      </c>
      <c r="D55" s="136">
        <v>8000</v>
      </c>
      <c r="E55" s="136">
        <v>2400</v>
      </c>
      <c r="F55" s="136">
        <v>100</v>
      </c>
      <c r="G55" s="136" t="s">
        <v>111</v>
      </c>
      <c r="H55" s="136">
        <v>19</v>
      </c>
      <c r="I55" s="136">
        <v>19</v>
      </c>
      <c r="J55" s="136">
        <v>9</v>
      </c>
      <c r="K55" s="136">
        <v>19</v>
      </c>
      <c r="L55" s="136">
        <v>100</v>
      </c>
      <c r="M55" s="136">
        <v>100</v>
      </c>
      <c r="N55" s="136">
        <v>6</v>
      </c>
      <c r="O55" s="136">
        <v>9</v>
      </c>
      <c r="P55" s="136">
        <v>9</v>
      </c>
      <c r="Q55" s="136">
        <v>900</v>
      </c>
      <c r="R55" s="136">
        <v>100</v>
      </c>
      <c r="S55" s="136">
        <v>60</v>
      </c>
      <c r="T55" s="136">
        <v>16</v>
      </c>
      <c r="U55" s="136">
        <v>32</v>
      </c>
      <c r="V55" s="136">
        <v>900</v>
      </c>
      <c r="W55" s="136">
        <v>700</v>
      </c>
      <c r="X55" s="136"/>
      <c r="Y55" s="136">
        <v>90</v>
      </c>
      <c r="Z55" s="136">
        <v>10</v>
      </c>
      <c r="AA55" s="136">
        <v>200</v>
      </c>
      <c r="AB55" s="137">
        <v>950</v>
      </c>
      <c r="AC55" s="136">
        <v>180</v>
      </c>
      <c r="AD55" s="136">
        <v>19</v>
      </c>
      <c r="AE55" s="136">
        <v>1800</v>
      </c>
      <c r="AF55" s="136"/>
    </row>
    <row r="56" spans="1:32" ht="15.75" customHeight="1">
      <c r="A56" s="129" t="s">
        <v>236</v>
      </c>
      <c r="B56" s="130">
        <f>IFERROR((B55*'Currency Conversions'!B9)/B54,"N/A")</f>
        <v>0.1116</v>
      </c>
      <c r="C56" s="130">
        <f>IFERROR((C55*'Currency Conversions'!C9)/C54,"N/A")</f>
        <v>0.8</v>
      </c>
      <c r="D56" s="130">
        <f>IFERROR((D55*'Currency Conversions'!D9)/D54,"N/A")</f>
        <v>0.8</v>
      </c>
      <c r="E56" s="130">
        <f>IFERROR((E55*'Currency Conversions'!E9)/E54,"N/A")</f>
        <v>0.32</v>
      </c>
      <c r="F56" s="130">
        <f>IFERROR((F55*'Currency Conversions'!F9)/F54,"N/A")</f>
        <v>0.67796610169491522</v>
      </c>
      <c r="G56" s="130" t="str">
        <f>IFERROR((G55*'Currency Conversions'!G9)/G54,"N/A")</f>
        <v>N/A</v>
      </c>
      <c r="H56" s="130">
        <f>IFERROR((H55*'Currency Conversions'!H9)/H54,"N/A")</f>
        <v>0.38</v>
      </c>
      <c r="I56" s="130">
        <f>IFERROR((I55*'Currency Conversions'!I9)/I54,"N/A")</f>
        <v>0.84444444444444444</v>
      </c>
      <c r="J56" s="130">
        <f>IFERROR((J55*'Currency Conversions'!J9)/J54,"N/A")</f>
        <v>0.39999999999999997</v>
      </c>
      <c r="K56" s="130">
        <f>IFERROR((K55*'Currency Conversions'!K9)/K54,"N/A")</f>
        <v>0.84444444444444444</v>
      </c>
      <c r="L56" s="130">
        <f>IFERROR((L55*'Currency Conversions'!L9)/L54,"N/A")</f>
        <v>1.3333333333333333</v>
      </c>
      <c r="M56" s="130">
        <f>IFERROR((M55*'Currency Conversions'!M9)/M54,"N/A")</f>
        <v>1.3333333333333333</v>
      </c>
      <c r="N56" s="130">
        <f>IFERROR((N55*'Currency Conversions'!N9)/N54,"N/A")</f>
        <v>0.60000000000000009</v>
      </c>
      <c r="O56" s="130">
        <f>IFERROR((O55*'Currency Conversions'!O9)/O54,"N/A")</f>
        <v>0.9</v>
      </c>
      <c r="P56" s="130">
        <f>IFERROR((P55*'Currency Conversions'!P9)/P54,"N/A")</f>
        <v>0.3</v>
      </c>
      <c r="Q56" s="130">
        <f>IFERROR((Q55*'Currency Conversions'!Q9)/Q54,"N/A")</f>
        <v>0.3</v>
      </c>
      <c r="R56" s="130">
        <f>IFERROR((R55*'Currency Conversions'!R9)/R54,"N/A")</f>
        <v>1.3333333333333333</v>
      </c>
      <c r="S56" s="130">
        <f>IFERROR((S55*'Currency Conversions'!S9)/S54,"N/A")</f>
        <v>0.79999999999999993</v>
      </c>
      <c r="T56" s="130">
        <f>IFERROR((T55*'Currency Conversions'!T9)/T54,"N/A")</f>
        <v>0.53333333333333333</v>
      </c>
      <c r="U56" s="130">
        <f>IFERROR((U55*'Currency Conversions'!U9)/U54,"N/A")</f>
        <v>0.64</v>
      </c>
      <c r="V56" s="130">
        <f>IFERROR((V55*'Currency Conversions'!V9)/V54,"N/A")</f>
        <v>0.3</v>
      </c>
      <c r="W56" s="130">
        <f>IFERROR((W55*'Currency Conversions'!W9)/W54,"N/A")</f>
        <v>0.23333333333333336</v>
      </c>
      <c r="X56" s="130" t="str">
        <f>IFERROR((X55*'Currency Conversions'!X9)/X54,"N/A")</f>
        <v>N/A</v>
      </c>
      <c r="Y56" s="130">
        <f>IFERROR((Y55*'Currency Conversions'!Y9)/Y54,"N/A")</f>
        <v>0.9</v>
      </c>
      <c r="Z56" s="130">
        <f>IFERROR((Z55*'Currency Conversions'!Z9)/Z54,"N/A")</f>
        <v>0.44444444444444442</v>
      </c>
      <c r="AA56" s="130">
        <f>IFERROR((AA55*'Currency Conversions'!AA9)/AA54,"N/A")</f>
        <v>0.88888888888888895</v>
      </c>
      <c r="AB56" s="130">
        <f>IFERROR((AB55*'Currency Conversions'!AB9)/AB54,"N/A")</f>
        <v>0.627</v>
      </c>
      <c r="AC56" s="130">
        <f>IFERROR((AC55*'Currency Conversions'!AC9)/AC54,"N/A")</f>
        <v>0.59399999999999997</v>
      </c>
      <c r="AD56" s="130">
        <f>IFERROR((AD55*'Currency Conversions'!AD9)/AD54,"N/A")</f>
        <v>4.7341666666666669</v>
      </c>
      <c r="AE56" s="130">
        <f>IFERROR((AE55*'Currency Conversions'!AE9)/AE54,"N/A")</f>
        <v>0.66666666666666663</v>
      </c>
      <c r="AF56" s="130" t="str">
        <f>IFERROR((AF55*'Currency Conversions'!AF9)/AF54,"N/A")</f>
        <v>N/A</v>
      </c>
    </row>
    <row r="57" spans="1:32" ht="12.75" customHeight="1">
      <c r="A57" s="13"/>
      <c r="B57" s="138"/>
      <c r="C57" s="138"/>
      <c r="D57" s="138"/>
      <c r="E57" s="138"/>
      <c r="F57" s="138"/>
      <c r="G57" s="138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8"/>
      <c r="Z57" s="138"/>
      <c r="AA57" s="138"/>
      <c r="AB57" s="138"/>
      <c r="AC57" s="138"/>
      <c r="AD57" s="138"/>
      <c r="AE57" s="138"/>
      <c r="AF57" s="138"/>
    </row>
    <row r="58" spans="1:32" ht="12.75" customHeight="1">
      <c r="A58" s="13" t="s">
        <v>239</v>
      </c>
      <c r="B58" s="125" t="s">
        <v>111</v>
      </c>
      <c r="C58" s="125" t="s">
        <v>240</v>
      </c>
      <c r="D58" s="125" t="s">
        <v>241</v>
      </c>
      <c r="E58" s="125" t="s">
        <v>111</v>
      </c>
      <c r="F58" s="125" t="s">
        <v>241</v>
      </c>
      <c r="G58" s="125" t="s">
        <v>111</v>
      </c>
      <c r="H58" s="125" t="s">
        <v>203</v>
      </c>
      <c r="I58" s="125" t="s">
        <v>242</v>
      </c>
      <c r="J58" s="125" t="s">
        <v>243</v>
      </c>
      <c r="K58" s="125" t="s">
        <v>243</v>
      </c>
      <c r="L58" s="125" t="s">
        <v>244</v>
      </c>
      <c r="M58" s="125" t="s">
        <v>244</v>
      </c>
      <c r="N58" s="125" t="s">
        <v>245</v>
      </c>
      <c r="O58" s="125" t="s">
        <v>246</v>
      </c>
      <c r="P58" s="125" t="s">
        <v>173</v>
      </c>
      <c r="Q58" s="125" t="s">
        <v>247</v>
      </c>
      <c r="R58" s="125" t="s">
        <v>203</v>
      </c>
      <c r="S58" s="125" t="s">
        <v>248</v>
      </c>
      <c r="T58" s="125" t="s">
        <v>249</v>
      </c>
      <c r="U58" s="125" t="s">
        <v>250</v>
      </c>
      <c r="V58" s="125" t="s">
        <v>251</v>
      </c>
      <c r="W58" s="125" t="s">
        <v>252</v>
      </c>
      <c r="X58" s="125" t="s">
        <v>111</v>
      </c>
      <c r="Y58" s="125" t="s">
        <v>111</v>
      </c>
      <c r="Z58" s="125" t="s">
        <v>173</v>
      </c>
      <c r="AA58" s="125" t="s">
        <v>173</v>
      </c>
      <c r="AB58" s="125" t="s">
        <v>253</v>
      </c>
      <c r="AC58" s="125" t="s">
        <v>254</v>
      </c>
      <c r="AD58" s="125" t="s">
        <v>203</v>
      </c>
      <c r="AE58" s="125" t="s">
        <v>139</v>
      </c>
      <c r="AF58" s="125"/>
    </row>
    <row r="59" spans="1:32" ht="12.75" customHeight="1">
      <c r="A59" s="13" t="s">
        <v>181</v>
      </c>
      <c r="B59" s="133" t="s">
        <v>111</v>
      </c>
      <c r="C59" s="133">
        <v>1</v>
      </c>
      <c r="D59" s="133">
        <v>1</v>
      </c>
      <c r="E59" s="133" t="s">
        <v>111</v>
      </c>
      <c r="F59" s="133">
        <v>1</v>
      </c>
      <c r="G59" s="133" t="s">
        <v>111</v>
      </c>
      <c r="H59" s="133">
        <v>5</v>
      </c>
      <c r="I59" s="133">
        <v>3</v>
      </c>
      <c r="J59" s="133">
        <v>3</v>
      </c>
      <c r="K59" s="133">
        <v>1</v>
      </c>
      <c r="L59" s="133">
        <v>3</v>
      </c>
      <c r="M59" s="133">
        <v>3</v>
      </c>
      <c r="N59" s="133">
        <v>3</v>
      </c>
      <c r="O59" s="133" t="s">
        <v>246</v>
      </c>
      <c r="P59" s="133">
        <v>3</v>
      </c>
      <c r="Q59" s="133">
        <v>3</v>
      </c>
      <c r="R59" s="133">
        <v>1</v>
      </c>
      <c r="S59" s="133">
        <v>3</v>
      </c>
      <c r="T59" s="133">
        <v>3</v>
      </c>
      <c r="U59" s="133">
        <v>5</v>
      </c>
      <c r="V59" s="133">
        <v>3</v>
      </c>
      <c r="W59" s="133">
        <v>3</v>
      </c>
      <c r="X59" s="133" t="s">
        <v>111</v>
      </c>
      <c r="Y59" s="133" t="s">
        <v>111</v>
      </c>
      <c r="Z59" s="133">
        <v>3</v>
      </c>
      <c r="AA59" s="133">
        <v>3</v>
      </c>
      <c r="AB59" s="134">
        <v>3</v>
      </c>
      <c r="AC59" s="133">
        <v>3</v>
      </c>
      <c r="AD59" s="133">
        <v>1</v>
      </c>
      <c r="AE59" s="133">
        <v>3</v>
      </c>
      <c r="AF59" s="133"/>
    </row>
    <row r="60" spans="1:32" ht="12.75" customHeight="1">
      <c r="A60" s="135" t="s">
        <v>186</v>
      </c>
      <c r="B60" s="136" t="s">
        <v>111</v>
      </c>
      <c r="C60" s="136">
        <v>6000</v>
      </c>
      <c r="D60" s="136">
        <v>1000</v>
      </c>
      <c r="E60" s="136" t="s">
        <v>111</v>
      </c>
      <c r="F60" s="136">
        <v>220</v>
      </c>
      <c r="G60" s="136" t="s">
        <v>111</v>
      </c>
      <c r="H60" s="136">
        <v>9</v>
      </c>
      <c r="I60" s="136">
        <v>19</v>
      </c>
      <c r="J60" s="136">
        <v>29</v>
      </c>
      <c r="K60" s="136">
        <v>14</v>
      </c>
      <c r="L60" s="136">
        <v>20</v>
      </c>
      <c r="M60" s="136">
        <v>20</v>
      </c>
      <c r="N60" s="136">
        <v>49</v>
      </c>
      <c r="O60" s="136" t="s">
        <v>246</v>
      </c>
      <c r="P60" s="136">
        <v>19</v>
      </c>
      <c r="Q60" s="136">
        <v>1900</v>
      </c>
      <c r="R60" s="136">
        <v>25</v>
      </c>
      <c r="S60" s="136">
        <v>50</v>
      </c>
      <c r="T60" s="136">
        <v>19</v>
      </c>
      <c r="U60" s="136">
        <v>44</v>
      </c>
      <c r="V60" s="136">
        <v>1900</v>
      </c>
      <c r="W60" s="136">
        <v>700</v>
      </c>
      <c r="X60" s="136" t="s">
        <v>111</v>
      </c>
      <c r="Y60" s="136" t="s">
        <v>111</v>
      </c>
      <c r="Z60" s="136">
        <v>9</v>
      </c>
      <c r="AA60" s="136">
        <v>200</v>
      </c>
      <c r="AB60" s="137">
        <v>950</v>
      </c>
      <c r="AC60" s="136">
        <v>170</v>
      </c>
      <c r="AD60" s="136">
        <v>10</v>
      </c>
      <c r="AE60" s="136">
        <v>2800</v>
      </c>
      <c r="AF60" s="136"/>
    </row>
    <row r="61" spans="1:32" ht="15.75" customHeight="1">
      <c r="A61" s="129" t="s">
        <v>255</v>
      </c>
      <c r="B61" s="130" t="str">
        <f>IFERROR((B60*'Currency Conversions'!B9)/B59,"N/A")</f>
        <v>N/A</v>
      </c>
      <c r="C61" s="130">
        <f>IFERROR((C60*'Currency Conversions'!C9)/C59,"N/A")</f>
        <v>0.8</v>
      </c>
      <c r="D61" s="130">
        <f>IFERROR((D60*'Currency Conversions'!D9)/D59,"N/A")</f>
        <v>0.1</v>
      </c>
      <c r="E61" s="130" t="str">
        <f>IFERROR((E60*'Currency Conversions'!E9)/E59,"N/A")</f>
        <v>N/A</v>
      </c>
      <c r="F61" s="130">
        <f>IFERROR((F60*'Currency Conversions'!F9)/F59,"N/A")</f>
        <v>1.4915254237288136</v>
      </c>
      <c r="G61" s="130" t="str">
        <f>IFERROR((G60*'Currency Conversions'!G9)/G59,"N/A")</f>
        <v>N/A</v>
      </c>
      <c r="H61" s="130">
        <f>IFERROR((H60*'Currency Conversions'!H9)/H59,"N/A")</f>
        <v>0.18</v>
      </c>
      <c r="I61" s="130">
        <f>IFERROR((I60*'Currency Conversions'!I9)/I59,"N/A")</f>
        <v>0.84444444444444444</v>
      </c>
      <c r="J61" s="130">
        <f>IFERROR((J60*'Currency Conversions'!J9)/J59,"N/A")</f>
        <v>1.288888888888889</v>
      </c>
      <c r="K61" s="130">
        <f>IFERROR((K60*'Currency Conversions'!K9)/K59,"N/A")</f>
        <v>1.8666666666666667</v>
      </c>
      <c r="L61" s="130">
        <f>IFERROR((L60*'Currency Conversions'!L9)/L59,"N/A")</f>
        <v>0.26666666666666666</v>
      </c>
      <c r="M61" s="130">
        <f>IFERROR((M60*'Currency Conversions'!M9)/M59,"N/A")</f>
        <v>0.26666666666666666</v>
      </c>
      <c r="N61" s="130">
        <f>IFERROR((N60*'Currency Conversions'!N9)/N59,"N/A")</f>
        <v>1.6333333333333335</v>
      </c>
      <c r="O61" s="130" t="str">
        <f>IFERROR((O60*'Currency Conversions'!O9)/O59,"N/A")</f>
        <v>N/A</v>
      </c>
      <c r="P61" s="130">
        <f>IFERROR((P60*'Currency Conversions'!P9)/P59,"N/A")</f>
        <v>0.63333333333333341</v>
      </c>
      <c r="Q61" s="130">
        <f>IFERROR((Q60*'Currency Conversions'!Q9)/Q59,"N/A")</f>
        <v>0.63333333333333341</v>
      </c>
      <c r="R61" s="130">
        <f>IFERROR((R60*'Currency Conversions'!R9)/R59,"N/A")</f>
        <v>1</v>
      </c>
      <c r="S61" s="130">
        <f>IFERROR((S60*'Currency Conversions'!S9)/S59,"N/A")</f>
        <v>0.66666666666666663</v>
      </c>
      <c r="T61" s="130">
        <f>IFERROR((T60*'Currency Conversions'!T9)/T59,"N/A")</f>
        <v>0.63333333333333341</v>
      </c>
      <c r="U61" s="130">
        <f>IFERROR((U60*'Currency Conversions'!U9)/U59,"N/A")</f>
        <v>0.88000000000000012</v>
      </c>
      <c r="V61" s="130">
        <f>IFERROR((V60*'Currency Conversions'!V9)/V59,"N/A")</f>
        <v>0.63333333333333341</v>
      </c>
      <c r="W61" s="130">
        <f>IFERROR((W60*'Currency Conversions'!W9)/W59,"N/A")</f>
        <v>0.23333333333333336</v>
      </c>
      <c r="X61" s="130" t="str">
        <f>IFERROR((X60*'Currency Conversions'!X9)/X59,"N/A")</f>
        <v>N/A</v>
      </c>
      <c r="Y61" s="130" t="str">
        <f>IFERROR((Y60*'Currency Conversions'!Y9)/Y59,"N/A")</f>
        <v>N/A</v>
      </c>
      <c r="Z61" s="130">
        <f>IFERROR((Z60*'Currency Conversions'!Z9)/Z59,"N/A")</f>
        <v>0.39999999999999997</v>
      </c>
      <c r="AA61" s="130">
        <f>IFERROR((AA60*'Currency Conversions'!AA9)/AA59,"N/A")</f>
        <v>0.88888888888888895</v>
      </c>
      <c r="AB61" s="130">
        <f>IFERROR((AB60*'Currency Conversions'!AB9)/AB59,"N/A")</f>
        <v>0.627</v>
      </c>
      <c r="AC61" s="130">
        <f>IFERROR((AC60*'Currency Conversions'!AC9)/AC59,"N/A")</f>
        <v>0.56099999999999994</v>
      </c>
      <c r="AD61" s="130">
        <f>IFERROR((AD60*'Currency Conversions'!AD9)/AD59,"N/A")</f>
        <v>2.4916666666666667</v>
      </c>
      <c r="AE61" s="130">
        <f>IFERROR((AE60*'Currency Conversions'!AE9)/AE59,"N/A")</f>
        <v>1.037037037037037</v>
      </c>
      <c r="AF61" s="130" t="str">
        <f>IFERROR((AF60*'Currency Conversions'!AF9)/AF59,"N/A")</f>
        <v>N/A</v>
      </c>
    </row>
    <row r="62" spans="1:32" ht="12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ht="12.75" customHeight="1">
      <c r="A63" s="13" t="s">
        <v>257</v>
      </c>
      <c r="B63" s="125" t="s">
        <v>111</v>
      </c>
      <c r="C63" s="125" t="s">
        <v>258</v>
      </c>
      <c r="D63" s="125" t="s">
        <v>259</v>
      </c>
      <c r="E63" s="125" t="s">
        <v>111</v>
      </c>
      <c r="F63" s="125" t="s">
        <v>260</v>
      </c>
      <c r="G63" s="125" t="s">
        <v>111</v>
      </c>
      <c r="H63" s="125" t="s">
        <v>111</v>
      </c>
      <c r="I63" s="125" t="s">
        <v>261</v>
      </c>
      <c r="J63" s="125" t="s">
        <v>262</v>
      </c>
      <c r="K63" s="125" t="s">
        <v>242</v>
      </c>
      <c r="L63" s="125" t="s">
        <v>263</v>
      </c>
      <c r="M63" s="125" t="s">
        <v>263</v>
      </c>
      <c r="N63" s="125" t="s">
        <v>264</v>
      </c>
      <c r="O63" s="125" t="s">
        <v>111</v>
      </c>
      <c r="P63" s="125" t="s">
        <v>265</v>
      </c>
      <c r="Q63" s="125" t="s">
        <v>203</v>
      </c>
      <c r="R63" s="125" t="s">
        <v>111</v>
      </c>
      <c r="S63" s="125" t="s">
        <v>266</v>
      </c>
      <c r="T63" s="125" t="s">
        <v>267</v>
      </c>
      <c r="U63" s="125" t="s">
        <v>268</v>
      </c>
      <c r="V63" s="125" t="s">
        <v>203</v>
      </c>
      <c r="W63" s="125" t="s">
        <v>111</v>
      </c>
      <c r="X63" s="125" t="s">
        <v>111</v>
      </c>
      <c r="Y63" s="125" t="s">
        <v>111</v>
      </c>
      <c r="Z63" s="125" t="s">
        <v>111</v>
      </c>
      <c r="AA63" s="125" t="s">
        <v>269</v>
      </c>
      <c r="AB63" s="125" t="s">
        <v>111</v>
      </c>
      <c r="AC63" s="125" t="s">
        <v>270</v>
      </c>
      <c r="AD63" s="125" t="s">
        <v>242</v>
      </c>
      <c r="AE63" s="125" t="s">
        <v>271</v>
      </c>
      <c r="AF63" s="125"/>
    </row>
    <row r="64" spans="1:32" ht="12.75" customHeight="1">
      <c r="A64" s="13" t="s">
        <v>181</v>
      </c>
      <c r="B64" s="133" t="s">
        <v>111</v>
      </c>
      <c r="C64" s="133">
        <v>1</v>
      </c>
      <c r="D64" s="133">
        <v>1</v>
      </c>
      <c r="E64" s="133" t="s">
        <v>111</v>
      </c>
      <c r="F64" s="133">
        <v>1</v>
      </c>
      <c r="G64" s="133" t="s">
        <v>111</v>
      </c>
      <c r="H64" s="133" t="s">
        <v>111</v>
      </c>
      <c r="I64" s="133">
        <v>3</v>
      </c>
      <c r="J64" s="133">
        <v>3</v>
      </c>
      <c r="K64" s="133">
        <v>3</v>
      </c>
      <c r="L64" s="133">
        <v>3</v>
      </c>
      <c r="M64" s="133">
        <v>3</v>
      </c>
      <c r="N64" s="133">
        <v>1</v>
      </c>
      <c r="O64" s="133" t="s">
        <v>111</v>
      </c>
      <c r="P64" s="133">
        <v>3</v>
      </c>
      <c r="Q64" s="133">
        <v>1</v>
      </c>
      <c r="R64" s="133" t="s">
        <v>111</v>
      </c>
      <c r="S64" s="133">
        <v>3</v>
      </c>
      <c r="T64" s="133">
        <v>1</v>
      </c>
      <c r="U64" s="133">
        <v>5</v>
      </c>
      <c r="V64" s="133">
        <v>1</v>
      </c>
      <c r="W64" s="133" t="s">
        <v>111</v>
      </c>
      <c r="X64" s="133" t="s">
        <v>111</v>
      </c>
      <c r="Y64" s="133" t="s">
        <v>111</v>
      </c>
      <c r="Z64" s="133" t="s">
        <v>111</v>
      </c>
      <c r="AA64" s="133">
        <v>3</v>
      </c>
      <c r="AB64" s="125" t="s">
        <v>111</v>
      </c>
      <c r="AC64" s="133">
        <v>1</v>
      </c>
      <c r="AD64" s="133" t="s">
        <v>111</v>
      </c>
      <c r="AE64" s="133">
        <v>3</v>
      </c>
      <c r="AF64" s="133"/>
    </row>
    <row r="65" spans="1:32" ht="12.75" customHeight="1">
      <c r="A65" s="135" t="s">
        <v>186</v>
      </c>
      <c r="B65" s="136" t="s">
        <v>111</v>
      </c>
      <c r="C65" s="136">
        <v>6000</v>
      </c>
      <c r="D65" s="136">
        <v>2000</v>
      </c>
      <c r="E65" s="136" t="s">
        <v>111</v>
      </c>
      <c r="F65" s="136">
        <v>100</v>
      </c>
      <c r="G65" s="136" t="s">
        <v>111</v>
      </c>
      <c r="H65" s="136" t="s">
        <v>111</v>
      </c>
      <c r="I65" s="136">
        <v>39</v>
      </c>
      <c r="J65" s="136">
        <v>39</v>
      </c>
      <c r="K65" s="136">
        <v>19</v>
      </c>
      <c r="L65" s="136">
        <v>70</v>
      </c>
      <c r="M65" s="136">
        <v>70</v>
      </c>
      <c r="N65" s="136">
        <v>8</v>
      </c>
      <c r="O65" s="136" t="s">
        <v>111</v>
      </c>
      <c r="P65" s="136">
        <v>19</v>
      </c>
      <c r="Q65" s="136">
        <v>500</v>
      </c>
      <c r="R65" s="136" t="s">
        <v>111</v>
      </c>
      <c r="S65" s="136">
        <v>75</v>
      </c>
      <c r="T65" s="136">
        <v>7</v>
      </c>
      <c r="U65" s="136">
        <v>63</v>
      </c>
      <c r="V65" s="136">
        <v>900</v>
      </c>
      <c r="W65" s="136" t="s">
        <v>111</v>
      </c>
      <c r="X65" s="136"/>
      <c r="Y65" s="136" t="s">
        <v>111</v>
      </c>
      <c r="Z65" s="136" t="s">
        <v>111</v>
      </c>
      <c r="AA65" s="136">
        <v>400</v>
      </c>
      <c r="AB65" s="125" t="s">
        <v>111</v>
      </c>
      <c r="AC65" s="136">
        <v>35</v>
      </c>
      <c r="AD65" s="136" t="s">
        <v>111</v>
      </c>
      <c r="AE65" s="136">
        <v>7200</v>
      </c>
      <c r="AF65" s="136"/>
    </row>
    <row r="66" spans="1:32" ht="15.75" customHeight="1">
      <c r="A66" s="129" t="s">
        <v>272</v>
      </c>
      <c r="B66" s="130" t="str">
        <f>IFERROR((B65*'Currency Conversions'!B9)/B64,"N/A")</f>
        <v>N/A</v>
      </c>
      <c r="C66" s="130">
        <f>IFERROR((C65*'Currency Conversions'!C9)/C64,"N/A")</f>
        <v>0.8</v>
      </c>
      <c r="D66" s="130">
        <f>IFERROR((D65*'Currency Conversions'!D9)/D64,"N/A")</f>
        <v>0.2</v>
      </c>
      <c r="E66" s="130" t="str">
        <f>IFERROR((E65*'Currency Conversions'!E9)/E64,"N/A")</f>
        <v>N/A</v>
      </c>
      <c r="F66" s="130">
        <f>IFERROR((F65*'Currency Conversions'!F9)/F64,"N/A")</f>
        <v>0.67796610169491522</v>
      </c>
      <c r="G66" s="130" t="str">
        <f>IFERROR((G65*'Currency Conversions'!G9)/G64,"N/A")</f>
        <v>N/A</v>
      </c>
      <c r="H66" s="130" t="str">
        <f>IFERROR((H65*'Currency Conversions'!H9)/H64,"N/A")</f>
        <v>N/A</v>
      </c>
      <c r="I66" s="130">
        <f>IFERROR((I65*'Currency Conversions'!I9)/I64,"N/A")</f>
        <v>1.7333333333333334</v>
      </c>
      <c r="J66" s="130">
        <f>IFERROR((J65*'Currency Conversions'!J9)/J64,"N/A")</f>
        <v>1.7333333333333334</v>
      </c>
      <c r="K66" s="130">
        <f>IFERROR((K65*'Currency Conversions'!K9)/K64,"N/A")</f>
        <v>0.84444444444444444</v>
      </c>
      <c r="L66" s="130">
        <f>IFERROR((L65*'Currency Conversions'!L9)/L64,"N/A")</f>
        <v>0.93333333333333346</v>
      </c>
      <c r="M66" s="130">
        <f>IFERROR((M65*'Currency Conversions'!M9)/M64,"N/A")</f>
        <v>0.93333333333333346</v>
      </c>
      <c r="N66" s="130">
        <f>IFERROR((N65*'Currency Conversions'!N9)/N64,"N/A")</f>
        <v>0.8</v>
      </c>
      <c r="O66" s="130" t="str">
        <f>IFERROR((O65*'Currency Conversions'!O9)/O64,"N/A")</f>
        <v>N/A</v>
      </c>
      <c r="P66" s="130">
        <f>IFERROR((P65*'Currency Conversions'!P9)/P64,"N/A")</f>
        <v>0.63333333333333341</v>
      </c>
      <c r="Q66" s="130">
        <f>IFERROR((Q65*'Currency Conversions'!Q9)/Q64,"N/A")</f>
        <v>0.5</v>
      </c>
      <c r="R66" s="130" t="str">
        <f>IFERROR((R65*'Currency Conversions'!R9)/R64,"N/A")</f>
        <v>N/A</v>
      </c>
      <c r="S66" s="130">
        <f>IFERROR((S65*'Currency Conversions'!S9)/S64,"N/A")</f>
        <v>1</v>
      </c>
      <c r="T66" s="130">
        <f>IFERROR((T65*'Currency Conversions'!T9)/T64,"N/A")</f>
        <v>0.70000000000000007</v>
      </c>
      <c r="U66" s="130">
        <f>IFERROR((U65*'Currency Conversions'!U9)/U64,"N/A")</f>
        <v>1.2600000000000002</v>
      </c>
      <c r="V66" s="130">
        <f>IFERROR((V65*'Currency Conversions'!V9)/V64,"N/A")</f>
        <v>0.9</v>
      </c>
      <c r="W66" s="130" t="str">
        <f>IFERROR((W65*'Currency Conversions'!W9)/W64,"N/A")</f>
        <v>N/A</v>
      </c>
      <c r="X66" s="130" t="str">
        <f>IFERROR((X65*'Currency Conversions'!X9)/X64,"N/A")</f>
        <v>N/A</v>
      </c>
      <c r="Y66" s="130" t="str">
        <f>IFERROR((Y65*'Currency Conversions'!Y9)/Y64,"N/A")</f>
        <v>N/A</v>
      </c>
      <c r="Z66" s="130" t="str">
        <f>IFERROR((Z65*'Currency Conversions'!Z9)/Z64,"N/A")</f>
        <v>N/A</v>
      </c>
      <c r="AA66" s="130">
        <f>IFERROR((AA65*'Currency Conversions'!AA9)/AA64,"N/A")</f>
        <v>1.7777777777777779</v>
      </c>
      <c r="AB66" s="130" t="str">
        <f>IFERROR((AB65*'Currency Conversions'!AB9)/AB64,"N/A")</f>
        <v>N/A</v>
      </c>
      <c r="AC66" s="130">
        <f>IFERROR((AC65*'Currency Conversions'!AC9)/AC64,"N/A")</f>
        <v>0.34649999999999997</v>
      </c>
      <c r="AD66" s="130">
        <v>0</v>
      </c>
      <c r="AE66" s="130">
        <f>IFERROR((AE65*'Currency Conversions'!AE9)/AE64,"N/A")</f>
        <v>2.6666666666666665</v>
      </c>
      <c r="AF66" s="130" t="str">
        <f>IFERROR((AF65*'Currency Conversions'!AF9)/AF64,"N/A")</f>
        <v>N/A</v>
      </c>
    </row>
    <row r="67" spans="1:32" ht="12.75" customHeight="1">
      <c r="A67" s="13"/>
      <c r="B67" s="138"/>
      <c r="C67" s="138"/>
      <c r="D67" s="138"/>
      <c r="E67" s="138"/>
      <c r="F67" s="138"/>
      <c r="G67" s="138"/>
      <c r="H67" s="138"/>
      <c r="I67" s="13"/>
      <c r="J67" s="13"/>
      <c r="K67" s="13"/>
      <c r="L67" s="13"/>
      <c r="M67" s="13"/>
      <c r="N67" s="13"/>
      <c r="O67" s="138"/>
      <c r="P67" s="13"/>
      <c r="Q67" s="138"/>
      <c r="R67" s="138"/>
      <c r="S67" s="13"/>
      <c r="T67" s="13"/>
      <c r="U67" s="13"/>
      <c r="V67" s="13"/>
      <c r="W67" s="13"/>
      <c r="X67" s="13"/>
      <c r="Y67" s="138"/>
      <c r="Z67" s="138"/>
      <c r="AA67" s="138"/>
      <c r="AB67" s="138"/>
      <c r="AC67" s="138"/>
      <c r="AD67" s="138"/>
      <c r="AE67" s="138"/>
      <c r="AF67" s="138"/>
    </row>
    <row r="68" spans="1:32" ht="12.75" customHeight="1">
      <c r="A68" s="13" t="s">
        <v>274</v>
      </c>
      <c r="B68" s="125" t="s">
        <v>111</v>
      </c>
      <c r="C68" s="125" t="s">
        <v>275</v>
      </c>
      <c r="D68" s="125" t="s">
        <v>111</v>
      </c>
      <c r="E68" s="125" t="s">
        <v>276</v>
      </c>
      <c r="F68" s="125" t="s">
        <v>277</v>
      </c>
      <c r="G68" s="125" t="s">
        <v>111</v>
      </c>
      <c r="H68" s="125" t="s">
        <v>111</v>
      </c>
      <c r="I68" s="125" t="s">
        <v>278</v>
      </c>
      <c r="J68" s="125" t="s">
        <v>279</v>
      </c>
      <c r="K68" s="125" t="s">
        <v>212</v>
      </c>
      <c r="L68" s="125" t="s">
        <v>169</v>
      </c>
      <c r="M68" s="125" t="s">
        <v>169</v>
      </c>
      <c r="N68" s="125" t="s">
        <v>280</v>
      </c>
      <c r="O68" s="125" t="s">
        <v>111</v>
      </c>
      <c r="P68" s="125" t="s">
        <v>203</v>
      </c>
      <c r="Q68" s="125" t="s">
        <v>111</v>
      </c>
      <c r="R68" s="125" t="s">
        <v>111</v>
      </c>
      <c r="S68" s="125" t="s">
        <v>281</v>
      </c>
      <c r="T68" s="125" t="s">
        <v>203</v>
      </c>
      <c r="U68" s="125" t="s">
        <v>111</v>
      </c>
      <c r="V68" s="125" t="s">
        <v>111</v>
      </c>
      <c r="W68" s="125" t="s">
        <v>111</v>
      </c>
      <c r="X68" s="125" t="s">
        <v>111</v>
      </c>
      <c r="Y68" s="125" t="s">
        <v>111</v>
      </c>
      <c r="Z68" s="125" t="s">
        <v>111</v>
      </c>
      <c r="AA68" s="125" t="s">
        <v>282</v>
      </c>
      <c r="AB68" s="125" t="s">
        <v>111</v>
      </c>
      <c r="AC68" s="125" t="s">
        <v>111</v>
      </c>
      <c r="AD68" s="125" t="s">
        <v>111</v>
      </c>
      <c r="AE68" s="125" t="s">
        <v>283</v>
      </c>
      <c r="AF68" s="125"/>
    </row>
    <row r="69" spans="1:32" ht="12.75" customHeight="1">
      <c r="A69" s="13" t="s">
        <v>181</v>
      </c>
      <c r="B69" s="133" t="s">
        <v>111</v>
      </c>
      <c r="C69" s="133">
        <v>1</v>
      </c>
      <c r="D69" s="133" t="s">
        <v>111</v>
      </c>
      <c r="E69" s="133">
        <v>1</v>
      </c>
      <c r="F69" s="133">
        <v>1</v>
      </c>
      <c r="G69" s="133" t="s">
        <v>111</v>
      </c>
      <c r="H69" s="133" t="s">
        <v>111</v>
      </c>
      <c r="I69" s="133">
        <v>3</v>
      </c>
      <c r="J69" s="133">
        <v>3</v>
      </c>
      <c r="K69" s="133">
        <v>1</v>
      </c>
      <c r="L69" s="133">
        <v>3</v>
      </c>
      <c r="M69" s="133">
        <v>3</v>
      </c>
      <c r="N69" s="133">
        <v>3</v>
      </c>
      <c r="O69" s="133" t="s">
        <v>111</v>
      </c>
      <c r="P69" s="133">
        <v>1</v>
      </c>
      <c r="Q69" s="133" t="s">
        <v>111</v>
      </c>
      <c r="R69" s="133" t="s">
        <v>111</v>
      </c>
      <c r="S69" s="133">
        <v>3</v>
      </c>
      <c r="T69" s="133">
        <v>1</v>
      </c>
      <c r="U69" s="133" t="s">
        <v>111</v>
      </c>
      <c r="V69" s="133" t="s">
        <v>111</v>
      </c>
      <c r="W69" s="133" t="s">
        <v>111</v>
      </c>
      <c r="X69" s="133" t="s">
        <v>111</v>
      </c>
      <c r="Y69" s="133" t="s">
        <v>111</v>
      </c>
      <c r="Z69" s="133" t="s">
        <v>111</v>
      </c>
      <c r="AA69" s="133">
        <v>3</v>
      </c>
      <c r="AB69" s="125" t="s">
        <v>111</v>
      </c>
      <c r="AC69" s="125" t="s">
        <v>111</v>
      </c>
      <c r="AD69" s="125" t="s">
        <v>111</v>
      </c>
      <c r="AE69" s="125">
        <v>3</v>
      </c>
      <c r="AF69" s="125"/>
    </row>
    <row r="70" spans="1:32" ht="12.75" customHeight="1">
      <c r="A70" s="135" t="s">
        <v>186</v>
      </c>
      <c r="B70" s="136" t="s">
        <v>111</v>
      </c>
      <c r="C70" s="136">
        <v>1103</v>
      </c>
      <c r="D70" s="136" t="s">
        <v>111</v>
      </c>
      <c r="E70" s="136">
        <v>750</v>
      </c>
      <c r="F70" s="136">
        <v>450</v>
      </c>
      <c r="G70" s="136" t="s">
        <v>111</v>
      </c>
      <c r="H70" s="136" t="s">
        <v>111</v>
      </c>
      <c r="I70" s="136">
        <v>39</v>
      </c>
      <c r="J70" s="136">
        <v>19</v>
      </c>
      <c r="K70" s="136">
        <v>19</v>
      </c>
      <c r="L70" s="136">
        <v>60</v>
      </c>
      <c r="M70" s="136">
        <v>60</v>
      </c>
      <c r="N70" s="136">
        <v>72</v>
      </c>
      <c r="O70" s="136" t="s">
        <v>111</v>
      </c>
      <c r="P70" s="136">
        <v>9</v>
      </c>
      <c r="Q70" s="136" t="s">
        <v>111</v>
      </c>
      <c r="R70" s="136" t="s">
        <v>111</v>
      </c>
      <c r="S70" s="136">
        <v>100</v>
      </c>
      <c r="T70" s="136">
        <v>6</v>
      </c>
      <c r="U70" s="136" t="s">
        <v>111</v>
      </c>
      <c r="V70" s="136" t="s">
        <v>111</v>
      </c>
      <c r="W70" s="136" t="s">
        <v>111</v>
      </c>
      <c r="X70" s="136" t="s">
        <v>111</v>
      </c>
      <c r="Y70" s="136" t="s">
        <v>111</v>
      </c>
      <c r="Z70" s="136" t="s">
        <v>111</v>
      </c>
      <c r="AA70" s="136">
        <v>400</v>
      </c>
      <c r="AB70" s="125" t="s">
        <v>111</v>
      </c>
      <c r="AC70" s="125" t="s">
        <v>111</v>
      </c>
      <c r="AD70" s="125" t="s">
        <v>111</v>
      </c>
      <c r="AE70" s="125">
        <v>4900</v>
      </c>
      <c r="AF70" s="125"/>
    </row>
    <row r="71" spans="1:32" ht="15.75" customHeight="1">
      <c r="A71" s="129" t="s">
        <v>284</v>
      </c>
      <c r="B71" s="130" t="str">
        <f>IFERROR((B70*'Currency Conversions'!B9)/B69,"N/A")</f>
        <v>N/A</v>
      </c>
      <c r="C71" s="130">
        <f>IFERROR((C70*'Currency Conversions'!C9)/C69,"N/A")</f>
        <v>0.14706666666666668</v>
      </c>
      <c r="D71" s="130" t="str">
        <f>IFERROR((D70*'Currency Conversions'!D9)/D69,"N/A")</f>
        <v>N/A</v>
      </c>
      <c r="E71" s="130">
        <f>IFERROR((E70*'Currency Conversions'!E9)/E69,"N/A")</f>
        <v>0.3</v>
      </c>
      <c r="F71" s="130">
        <f>IFERROR((F70*'Currency Conversions'!F9)/F69,"N/A")</f>
        <v>3.0508474576271185</v>
      </c>
      <c r="G71" s="130" t="str">
        <f>IFERROR((G70*'Currency Conversions'!G9)/G69,"N/A")</f>
        <v>N/A</v>
      </c>
      <c r="H71" s="130" t="str">
        <f>IFERROR((H70*'Currency Conversions'!H9)/H69,"N/A")</f>
        <v>N/A</v>
      </c>
      <c r="I71" s="130">
        <f>IFERROR((I70*'Currency Conversions'!I9)/I69,"N/A")</f>
        <v>1.7333333333333334</v>
      </c>
      <c r="J71" s="130">
        <f>IFERROR((J70*'Currency Conversions'!J9)/J69,"N/A")</f>
        <v>0.84444444444444444</v>
      </c>
      <c r="K71" s="130">
        <f>IFERROR((K70*'Currency Conversions'!K9)/K69,"N/A")</f>
        <v>2.5333333333333332</v>
      </c>
      <c r="L71" s="130">
        <f>IFERROR((L70*'Currency Conversions'!L9)/L69,"N/A")</f>
        <v>0.79999999999999993</v>
      </c>
      <c r="M71" s="130">
        <f>IFERROR((M70*'Currency Conversions'!M9)/M69,"N/A")</f>
        <v>0.79999999999999993</v>
      </c>
      <c r="N71" s="130">
        <f>IFERROR((N70*'Currency Conversions'!N9)/N69,"N/A")</f>
        <v>2.4</v>
      </c>
      <c r="O71" s="130" t="str">
        <f>IFERROR((O70*'Currency Conversions'!O9)/O69,"N/A")</f>
        <v>N/A</v>
      </c>
      <c r="P71" s="130">
        <f>IFERROR((P70*'Currency Conversions'!P9)/P69,"N/A")</f>
        <v>0.9</v>
      </c>
      <c r="Q71" s="130" t="str">
        <f>IFERROR((Q70*'Currency Conversions'!Q9)/Q69,"N/A")</f>
        <v>N/A</v>
      </c>
      <c r="R71" s="130" t="str">
        <f>IFERROR((R70*'Currency Conversions'!R9)/R69,"N/A")</f>
        <v>N/A</v>
      </c>
      <c r="S71" s="130">
        <f>IFERROR((S70*'Currency Conversions'!S9)/S69,"N/A")</f>
        <v>1.3333333333333333</v>
      </c>
      <c r="T71" s="130">
        <f>IFERROR((T70*'Currency Conversions'!T9)/T69,"N/A")</f>
        <v>0.60000000000000009</v>
      </c>
      <c r="U71" s="130" t="str">
        <f>IFERROR((U70*'Currency Conversions'!U9)/U69,"N/A")</f>
        <v>N/A</v>
      </c>
      <c r="V71" s="130" t="str">
        <f>IFERROR((V70*'Currency Conversions'!V9)/V69,"N/A")</f>
        <v>N/A</v>
      </c>
      <c r="W71" s="130" t="str">
        <f>IFERROR((W70*'Currency Conversions'!W9)/W69,"N/A")</f>
        <v>N/A</v>
      </c>
      <c r="X71" s="130" t="str">
        <f>IFERROR((X70*'Currency Conversions'!X9)/X69,"N/A")</f>
        <v>N/A</v>
      </c>
      <c r="Y71" s="130" t="str">
        <f>IFERROR((Y70*'Currency Conversions'!Y9)/Y69,"N/A")</f>
        <v>N/A</v>
      </c>
      <c r="Z71" s="130" t="str">
        <f>IFERROR((Z70*'Currency Conversions'!Z9)/Z69,"N/A")</f>
        <v>N/A</v>
      </c>
      <c r="AA71" s="130">
        <f>IFERROR((AA70*'Currency Conversions'!AA9)/AA69,"N/A")</f>
        <v>1.7777777777777779</v>
      </c>
      <c r="AB71" s="130" t="str">
        <f>IFERROR((AB70*'Currency Conversions'!AB9)/AB69,"N/A")</f>
        <v>N/A</v>
      </c>
      <c r="AC71" s="130" t="str">
        <f>IFERROR((AC70*'Currency Conversions'!AC9)/AC69,"N/A")</f>
        <v>N/A</v>
      </c>
      <c r="AD71" s="130" t="str">
        <f>IFERROR((AD70*'Currency Conversions'!AD9)/AD69,"N/A")</f>
        <v>N/A</v>
      </c>
      <c r="AE71" s="130">
        <f>IFERROR((AE70*'Currency Conversions'!AE9)/AE69,"N/A")</f>
        <v>1.8148148148148149</v>
      </c>
      <c r="AF71" s="130" t="str">
        <f>IFERROR((AF70*'Currency Conversions'!AF9)/AF69,"N/A")</f>
        <v>N/A</v>
      </c>
    </row>
    <row r="72" spans="1:32" ht="12.75" customHeight="1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</row>
    <row r="73" spans="1:32" ht="19.5" customHeight="1">
      <c r="A73" s="140" t="s">
        <v>289</v>
      </c>
      <c r="B73" s="141">
        <f t="shared" ref="B73:AF73" si="22">IFERROR(AVERAGE(B46,B51,B56,B61,B66,B71),"N/A")</f>
        <v>0.10546666666666667</v>
      </c>
      <c r="C73" s="141">
        <f t="shared" si="22"/>
        <v>0.48662222222222223</v>
      </c>
      <c r="D73" s="141">
        <f t="shared" si="22"/>
        <v>0.46000000000000008</v>
      </c>
      <c r="E73" s="141">
        <f t="shared" si="22"/>
        <v>0.40500000000000003</v>
      </c>
      <c r="F73" s="141">
        <f t="shared" si="22"/>
        <v>1.2090395480225988</v>
      </c>
      <c r="G73" s="141" t="str">
        <f t="shared" si="22"/>
        <v>N/A</v>
      </c>
      <c r="H73" s="141">
        <f t="shared" si="22"/>
        <v>0.45666666666666672</v>
      </c>
      <c r="I73" s="141">
        <f t="shared" si="22"/>
        <v>1.1407407407407406</v>
      </c>
      <c r="J73" s="141">
        <f t="shared" si="22"/>
        <v>0.99259259259259258</v>
      </c>
      <c r="K73" s="141">
        <f t="shared" si="22"/>
        <v>1.3555555555555554</v>
      </c>
      <c r="L73" s="141">
        <f t="shared" si="22"/>
        <v>0.83333333333333337</v>
      </c>
      <c r="M73" s="141">
        <f t="shared" si="22"/>
        <v>0.83333333333333337</v>
      </c>
      <c r="N73" s="141">
        <f t="shared" si="22"/>
        <v>1.0722222222222222</v>
      </c>
      <c r="O73" s="141">
        <f t="shared" si="22"/>
        <v>0.56666666666666676</v>
      </c>
      <c r="P73" s="141">
        <f t="shared" si="22"/>
        <v>0.58888888888888891</v>
      </c>
      <c r="Q73" s="141">
        <f t="shared" si="22"/>
        <v>0.50000000000000011</v>
      </c>
      <c r="R73" s="141">
        <f t="shared" si="22"/>
        <v>0.98333333333333339</v>
      </c>
      <c r="S73" s="141">
        <f t="shared" si="22"/>
        <v>0.83333333333333337</v>
      </c>
      <c r="T73" s="141">
        <f t="shared" si="22"/>
        <v>0.52777777777777779</v>
      </c>
      <c r="U73" s="141">
        <f t="shared" si="22"/>
        <v>0.68400000000000005</v>
      </c>
      <c r="V73" s="141">
        <f t="shared" si="22"/>
        <v>0.62</v>
      </c>
      <c r="W73" s="141">
        <f t="shared" si="22"/>
        <v>0.25833333333333336</v>
      </c>
      <c r="X73" s="141">
        <f t="shared" si="22"/>
        <v>0.25</v>
      </c>
      <c r="Y73" s="141">
        <f t="shared" si="22"/>
        <v>1.4333333333333336</v>
      </c>
      <c r="Z73" s="141">
        <f t="shared" si="22"/>
        <v>0.43333333333333329</v>
      </c>
      <c r="AA73" s="141">
        <f t="shared" si="22"/>
        <v>1.0740740740740742</v>
      </c>
      <c r="AB73" s="141">
        <f t="shared" si="22"/>
        <v>0.495</v>
      </c>
      <c r="AC73" s="141">
        <f t="shared" si="22"/>
        <v>0.49829999999999985</v>
      </c>
      <c r="AD73" s="141">
        <f t="shared" si="22"/>
        <v>2.8405</v>
      </c>
      <c r="AE73" s="141">
        <f t="shared" si="22"/>
        <v>1.3419753086419755</v>
      </c>
      <c r="AF73" s="141" t="str">
        <f t="shared" si="22"/>
        <v>N/A</v>
      </c>
    </row>
    <row r="74" spans="1:32" ht="18.75" customHeight="1">
      <c r="A74" s="13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</row>
    <row r="75" spans="1:32" ht="124" customHeight="1">
      <c r="A75" s="187" t="s">
        <v>291</v>
      </c>
      <c r="B75" s="188"/>
      <c r="C75" s="188"/>
      <c r="D75" s="188" t="s">
        <v>292</v>
      </c>
      <c r="E75" s="188"/>
      <c r="F75" s="188"/>
      <c r="G75" s="188" t="s">
        <v>293</v>
      </c>
      <c r="H75" s="188"/>
      <c r="I75" s="188" t="s">
        <v>294</v>
      </c>
      <c r="J75" s="188"/>
      <c r="K75" s="188"/>
      <c r="L75" s="188"/>
      <c r="M75" s="188"/>
      <c r="N75" s="188" t="s">
        <v>323</v>
      </c>
      <c r="O75" s="188"/>
      <c r="P75" s="188" t="s">
        <v>295</v>
      </c>
      <c r="Q75" s="188" t="s">
        <v>296</v>
      </c>
      <c r="R75" s="188"/>
      <c r="S75" s="188" t="s">
        <v>297</v>
      </c>
      <c r="T75" s="188" t="s">
        <v>298</v>
      </c>
      <c r="U75" s="188" t="s">
        <v>299</v>
      </c>
      <c r="V75" s="188" t="s">
        <v>300</v>
      </c>
      <c r="W75" s="188"/>
      <c r="X75" s="188" t="s">
        <v>302</v>
      </c>
      <c r="Y75" s="188" t="s">
        <v>303</v>
      </c>
      <c r="Z75" s="188" t="s">
        <v>303</v>
      </c>
      <c r="AA75" s="188"/>
      <c r="AB75" s="188"/>
      <c r="AC75" s="188"/>
      <c r="AD75" s="188"/>
      <c r="AE75" s="188"/>
      <c r="AF75" s="189"/>
    </row>
    <row r="76" spans="1:32" ht="12.75" customHeight="1">
      <c r="A76" s="10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</row>
    <row r="77" spans="1:32" ht="12.75" customHeight="1">
      <c r="A77" s="10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86" t="s">
        <v>304</v>
      </c>
      <c r="AA77" s="142"/>
      <c r="AB77" s="142"/>
      <c r="AC77" s="142"/>
      <c r="AD77" s="142"/>
      <c r="AE77" s="142"/>
      <c r="AF77" s="142"/>
    </row>
    <row r="78" spans="1:32" ht="12.75" customHeight="1">
      <c r="A78" s="10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86" t="s">
        <v>305</v>
      </c>
      <c r="AA78" s="142"/>
      <c r="AB78" s="142"/>
      <c r="AC78" s="142"/>
      <c r="AD78" s="142"/>
      <c r="AE78" s="142"/>
      <c r="AF78" s="142"/>
    </row>
    <row r="79" spans="1:32" ht="12.75" customHeight="1">
      <c r="A79" s="10"/>
      <c r="B79" s="142"/>
      <c r="C79" s="142"/>
      <c r="D79" s="142"/>
      <c r="E79" s="142"/>
      <c r="F79" s="142"/>
      <c r="G79" s="142"/>
      <c r="H79" s="142"/>
      <c r="I79" s="142"/>
      <c r="J79" s="185">
        <f>SUM(J56,J61,J46,J66,J51,J61)</f>
        <v>6.3999999999999995</v>
      </c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86" t="s">
        <v>307</v>
      </c>
      <c r="AA79" s="142"/>
      <c r="AB79" s="142"/>
      <c r="AC79" s="142"/>
      <c r="AD79" s="142"/>
      <c r="AE79" s="142"/>
      <c r="AF79" s="142"/>
    </row>
    <row r="80" spans="1:32" ht="12.75" customHeight="1">
      <c r="A80" s="10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86" t="s">
        <v>308</v>
      </c>
      <c r="AA80" s="142"/>
      <c r="AB80" s="142"/>
      <c r="AC80" s="142"/>
      <c r="AD80" s="142"/>
      <c r="AE80" s="142"/>
      <c r="AF80" s="142"/>
    </row>
    <row r="81" spans="1:32" ht="12.75" customHeight="1">
      <c r="A81" s="10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</row>
    <row r="82" spans="1:32" ht="12.75" customHeight="1">
      <c r="A82" s="10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</row>
    <row r="83" spans="1:32" ht="12.75" customHeight="1">
      <c r="A83" s="10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  <c r="AD83" s="142"/>
      <c r="AE83" s="142"/>
      <c r="AF83" s="142"/>
    </row>
    <row r="84" spans="1:32" ht="12.75" customHeight="1">
      <c r="A84" s="10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  <c r="AA84" s="142"/>
      <c r="AB84" s="142"/>
      <c r="AC84" s="142"/>
      <c r="AD84" s="142"/>
      <c r="AE84" s="142"/>
      <c r="AF84" s="142"/>
    </row>
    <row r="85" spans="1:32" ht="12.75" customHeight="1">
      <c r="A85" s="10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</row>
    <row r="86" spans="1:32" ht="12.75" customHeight="1">
      <c r="A86" s="10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</row>
    <row r="87" spans="1:32" ht="12.75" customHeight="1">
      <c r="A87" s="10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</row>
    <row r="88" spans="1:32" ht="12.75" customHeight="1">
      <c r="A88" s="10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</row>
    <row r="89" spans="1:32" ht="12.75" customHeight="1">
      <c r="A89" s="10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2"/>
    </row>
    <row r="90" spans="1:32" ht="12.75" customHeight="1">
      <c r="A90" s="10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</row>
    <row r="91" spans="1:32" ht="12.75" customHeight="1">
      <c r="A91" s="10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</row>
    <row r="92" spans="1:32" ht="12.75" customHeight="1">
      <c r="A92" s="10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</row>
    <row r="93" spans="1:32" ht="12.75" customHeight="1">
      <c r="A93" s="10"/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</row>
    <row r="94" spans="1:32" ht="12.75" customHeight="1">
      <c r="A94" s="10"/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</row>
    <row r="95" spans="1:32" ht="12.75" customHeight="1">
      <c r="A95" s="10"/>
      <c r="B95" s="142"/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</row>
    <row r="96" spans="1:32" ht="12.75" customHeight="1">
      <c r="A96" s="10"/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</row>
    <row r="97" spans="1:32" ht="12.75" customHeight="1">
      <c r="A97" s="10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</row>
    <row r="98" spans="1:32" ht="12.75" customHeight="1">
      <c r="A98" s="10"/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  <c r="AF98" s="142"/>
    </row>
    <row r="99" spans="1:32" ht="12.75" customHeight="1">
      <c r="A99" s="10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</row>
    <row r="100" spans="1:32" ht="12.75" customHeight="1">
      <c r="A100" s="10"/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</row>
    <row r="101" spans="1:32" ht="12.75" customHeight="1">
      <c r="A101" s="10"/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  <c r="AD101" s="142"/>
      <c r="AE101" s="142"/>
      <c r="AF101" s="142"/>
    </row>
    <row r="102" spans="1:32" ht="12.75" customHeight="1">
      <c r="A102" s="10"/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  <c r="AA102" s="142"/>
      <c r="AB102" s="142"/>
      <c r="AC102" s="142"/>
      <c r="AD102" s="142"/>
      <c r="AE102" s="142"/>
      <c r="AF102" s="142"/>
    </row>
    <row r="103" spans="1:32" ht="12.75" customHeight="1">
      <c r="A103" s="10"/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</row>
    <row r="104" spans="1:32" ht="12.75" customHeight="1">
      <c r="A104" s="10"/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  <c r="AA104" s="142"/>
      <c r="AB104" s="142"/>
      <c r="AC104" s="142"/>
      <c r="AD104" s="142"/>
      <c r="AE104" s="142"/>
      <c r="AF104" s="142"/>
    </row>
    <row r="105" spans="1:32" ht="12.75" customHeight="1">
      <c r="A105" s="10"/>
      <c r="B105" s="142"/>
      <c r="C105" s="142"/>
      <c r="D105" s="142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42"/>
      <c r="AD105" s="142"/>
      <c r="AE105" s="142"/>
      <c r="AF105" s="142"/>
    </row>
    <row r="106" spans="1:32" ht="12.75" customHeight="1">
      <c r="A106" s="10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2"/>
      <c r="AF106" s="142"/>
    </row>
    <row r="107" spans="1:32" ht="12.75" customHeight="1">
      <c r="A107" s="10"/>
      <c r="B107" s="142"/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2"/>
      <c r="AF107" s="142"/>
    </row>
    <row r="108" spans="1:32" ht="12.75" customHeight="1">
      <c r="A108" s="10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2"/>
      <c r="AF108" s="142"/>
    </row>
    <row r="109" spans="1:32" ht="12.75" customHeight="1">
      <c r="A109" s="10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</row>
    <row r="110" spans="1:32" ht="12.75" customHeight="1">
      <c r="A110" s="10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</row>
    <row r="111" spans="1:32" ht="12.75" customHeight="1">
      <c r="A111" s="10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</row>
    <row r="112" spans="1:32" ht="12.75" customHeight="1">
      <c r="A112" s="10"/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</row>
    <row r="113" spans="1:32" ht="12.75" customHeight="1">
      <c r="A113" s="10"/>
      <c r="B113" s="142"/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2"/>
      <c r="AF113" s="142"/>
    </row>
    <row r="114" spans="1:32" ht="12.75" customHeight="1">
      <c r="A114" s="10"/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2"/>
      <c r="AF114" s="142"/>
    </row>
    <row r="115" spans="1:32" ht="12.75" customHeight="1">
      <c r="A115" s="10"/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</row>
    <row r="116" spans="1:32" ht="12.75" customHeight="1">
      <c r="A116" s="10"/>
      <c r="B116" s="142"/>
      <c r="C116" s="142"/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</row>
    <row r="117" spans="1:32" ht="12.75" customHeight="1">
      <c r="A117" s="10"/>
      <c r="B117" s="142"/>
      <c r="C117" s="142"/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</row>
    <row r="118" spans="1:32" ht="12.75" customHeight="1">
      <c r="A118" s="10"/>
      <c r="B118" s="142"/>
      <c r="C118" s="142"/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</row>
    <row r="119" spans="1:32" ht="12.75" customHeight="1">
      <c r="A119" s="10"/>
      <c r="B119" s="142"/>
      <c r="C119" s="142"/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</row>
    <row r="120" spans="1:32" ht="12.75" customHeight="1">
      <c r="A120" s="10"/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</row>
    <row r="121" spans="1:32" ht="12.75" customHeight="1">
      <c r="A121" s="10"/>
      <c r="B121" s="142"/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</row>
    <row r="122" spans="1:32" ht="12.75" customHeight="1">
      <c r="A122" s="10"/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</row>
    <row r="123" spans="1:32" ht="12.75" customHeight="1">
      <c r="A123" s="10"/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</row>
    <row r="124" spans="1:32" ht="12.75" customHeight="1">
      <c r="A124" s="10"/>
      <c r="B124" s="142"/>
      <c r="C124" s="142"/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</row>
    <row r="125" spans="1:32" ht="12.75" customHeight="1">
      <c r="A125" s="10"/>
      <c r="B125" s="142"/>
      <c r="C125" s="142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</row>
    <row r="126" spans="1:32" ht="12.75" customHeight="1">
      <c r="A126" s="10"/>
      <c r="B126" s="142"/>
      <c r="C126" s="142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</row>
    <row r="127" spans="1:32" ht="12.75" customHeight="1">
      <c r="A127" s="10"/>
      <c r="B127" s="142"/>
      <c r="C127" s="142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</row>
    <row r="128" spans="1:32" ht="12.75" customHeight="1">
      <c r="A128" s="10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</row>
    <row r="129" spans="1:32" ht="12.75" customHeight="1">
      <c r="A129" s="10"/>
      <c r="B129" s="142"/>
      <c r="C129" s="142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</row>
    <row r="130" spans="1:32" ht="12.75" customHeight="1">
      <c r="A130" s="10"/>
      <c r="B130" s="142"/>
      <c r="C130" s="142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</row>
    <row r="131" spans="1:32" ht="12.75" customHeight="1">
      <c r="A131" s="10"/>
      <c r="B131" s="142"/>
      <c r="C131" s="142"/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</row>
    <row r="132" spans="1:32" ht="12.75" customHeight="1">
      <c r="A132" s="10"/>
      <c r="B132" s="142"/>
      <c r="C132" s="142"/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</row>
    <row r="133" spans="1:32" ht="12.75" customHeight="1">
      <c r="A133" s="10"/>
      <c r="B133" s="142"/>
      <c r="C133" s="142"/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</row>
    <row r="134" spans="1:32" ht="12.75" customHeight="1">
      <c r="A134" s="10"/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</row>
    <row r="135" spans="1:32" ht="12.75" customHeight="1">
      <c r="A135" s="10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</row>
    <row r="136" spans="1:32" ht="12.75" customHeight="1">
      <c r="A136" s="10"/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</row>
    <row r="137" spans="1:32" ht="12.75" customHeight="1">
      <c r="A137" s="10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</row>
    <row r="138" spans="1:32" ht="12.75" customHeight="1">
      <c r="A138" s="10"/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</row>
    <row r="139" spans="1:32" ht="12.75" customHeight="1">
      <c r="A139" s="10"/>
      <c r="B139" s="142"/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</row>
    <row r="140" spans="1:32" ht="12.75" customHeight="1">
      <c r="A140" s="10"/>
      <c r="B140" s="142"/>
      <c r="C140" s="142"/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</row>
    <row r="141" spans="1:32" ht="12.75" customHeight="1">
      <c r="A141" s="10"/>
      <c r="B141" s="142"/>
      <c r="C141" s="142"/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</row>
    <row r="142" spans="1:32" ht="12.75" customHeight="1">
      <c r="A142" s="10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</row>
    <row r="143" spans="1:32" ht="12.75" customHeight="1">
      <c r="A143" s="10"/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</row>
    <row r="144" spans="1:32" ht="12.75" customHeight="1">
      <c r="A144" s="10"/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</row>
    <row r="145" spans="1:32" ht="12.75" customHeight="1">
      <c r="A145" s="10"/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</row>
    <row r="146" spans="1:32" ht="12.75" customHeight="1">
      <c r="A146" s="10"/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</row>
    <row r="147" spans="1:32" ht="12.75" customHeight="1">
      <c r="A147" s="10"/>
      <c r="B147" s="142"/>
      <c r="C147" s="142"/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</row>
    <row r="148" spans="1:32" ht="12.75" customHeight="1">
      <c r="A148" s="10"/>
      <c r="B148" s="142"/>
      <c r="C148" s="142"/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</row>
    <row r="149" spans="1:32" ht="12.75" customHeight="1">
      <c r="A149" s="10"/>
      <c r="B149" s="142"/>
      <c r="C149" s="142"/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</row>
    <row r="150" spans="1:32" ht="12.75" customHeight="1">
      <c r="A150" s="10"/>
      <c r="B150" s="142"/>
      <c r="C150" s="142"/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</row>
    <row r="151" spans="1:32" ht="12.75" customHeight="1">
      <c r="A151" s="10"/>
      <c r="B151" s="142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</row>
    <row r="152" spans="1:32" ht="12.75" customHeight="1">
      <c r="A152" s="10"/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</row>
    <row r="153" spans="1:32" ht="12.75" customHeight="1">
      <c r="A153" s="10"/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</row>
    <row r="154" spans="1:32" ht="12.75" customHeight="1">
      <c r="A154" s="10"/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</row>
    <row r="155" spans="1:32" ht="12.75" customHeight="1">
      <c r="A155" s="10"/>
      <c r="B155" s="142"/>
      <c r="C155" s="142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</row>
    <row r="156" spans="1:32" ht="12.75" customHeight="1">
      <c r="A156" s="10"/>
      <c r="B156" s="142"/>
      <c r="C156" s="142"/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</row>
    <row r="157" spans="1:32" ht="12.75" customHeight="1">
      <c r="A157" s="10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</row>
    <row r="158" spans="1:32" ht="12.75" customHeight="1">
      <c r="A158" s="10"/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</row>
    <row r="159" spans="1:32" ht="12.75" customHeight="1">
      <c r="A159" s="10"/>
      <c r="B159" s="142"/>
      <c r="C159" s="142"/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</row>
    <row r="160" spans="1:32" ht="12.75" customHeight="1">
      <c r="A160" s="10"/>
      <c r="B160" s="142"/>
      <c r="C160" s="142"/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</row>
    <row r="161" spans="1:32" ht="12.75" customHeight="1">
      <c r="A161" s="10"/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</row>
    <row r="162" spans="1:32" ht="12.75" customHeight="1">
      <c r="A162" s="10"/>
      <c r="B162" s="142"/>
      <c r="C162" s="142"/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</row>
    <row r="163" spans="1:32" ht="12.75" customHeight="1">
      <c r="A163" s="10"/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</row>
    <row r="164" spans="1:32" ht="12.75" customHeight="1">
      <c r="A164" s="10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</row>
    <row r="165" spans="1:32" ht="12.75" customHeight="1">
      <c r="A165" s="10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</row>
    <row r="166" spans="1:32" ht="12.75" customHeight="1">
      <c r="A166" s="10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</row>
    <row r="167" spans="1:32" ht="12.75" customHeight="1">
      <c r="A167" s="10"/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</row>
    <row r="168" spans="1:32" ht="12.75" customHeight="1">
      <c r="A168" s="10"/>
      <c r="B168" s="142"/>
      <c r="C168" s="142"/>
      <c r="D168" s="142"/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</row>
    <row r="169" spans="1:32" ht="12.75" customHeight="1">
      <c r="A169" s="10"/>
      <c r="B169" s="142"/>
      <c r="C169" s="142"/>
      <c r="D169" s="142"/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</row>
    <row r="170" spans="1:32" ht="12.75" customHeight="1">
      <c r="A170" s="10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</row>
    <row r="171" spans="1:32" ht="12.75" customHeight="1">
      <c r="A171" s="10"/>
      <c r="B171" s="142"/>
      <c r="C171" s="142"/>
      <c r="D171" s="142"/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</row>
    <row r="172" spans="1:32" ht="12.75" customHeight="1">
      <c r="A172" s="10"/>
      <c r="B172" s="142"/>
      <c r="C172" s="142"/>
      <c r="D172" s="142"/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</row>
    <row r="173" spans="1:32" ht="12.75" customHeight="1">
      <c r="A173" s="10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</row>
    <row r="174" spans="1:32" ht="12.75" customHeight="1">
      <c r="A174" s="10"/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</row>
    <row r="175" spans="1:32" ht="12.75" customHeight="1">
      <c r="A175" s="10"/>
      <c r="B175" s="142"/>
      <c r="C175" s="142"/>
      <c r="D175" s="142"/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</row>
    <row r="176" spans="1:32" ht="12.75" customHeight="1">
      <c r="A176" s="10"/>
      <c r="B176" s="142"/>
      <c r="C176" s="142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</row>
    <row r="177" spans="1:32" ht="12.75" customHeight="1">
      <c r="A177" s="10"/>
      <c r="B177" s="142"/>
      <c r="C177" s="142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</row>
    <row r="178" spans="1:32" ht="12.75" customHeight="1">
      <c r="A178" s="10"/>
      <c r="B178" s="142"/>
      <c r="C178" s="142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</row>
    <row r="179" spans="1:32" ht="12.75" customHeight="1">
      <c r="A179" s="10"/>
      <c r="B179" s="142"/>
      <c r="C179" s="142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</row>
    <row r="180" spans="1:32" ht="12.75" customHeight="1">
      <c r="A180" s="10"/>
      <c r="B180" s="142"/>
      <c r="C180" s="142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</row>
    <row r="181" spans="1:32" ht="12.75" customHeight="1">
      <c r="A181" s="10"/>
      <c r="B181" s="142"/>
      <c r="C181" s="142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</row>
    <row r="182" spans="1:32" ht="12.75" customHeight="1">
      <c r="A182" s="10"/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</row>
    <row r="183" spans="1:32" ht="12.75" customHeight="1">
      <c r="A183" s="10"/>
      <c r="B183" s="142"/>
      <c r="C183" s="142"/>
      <c r="D183" s="142"/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</row>
    <row r="184" spans="1:32" ht="12.75" customHeight="1">
      <c r="A184" s="10"/>
      <c r="B184" s="142"/>
      <c r="C184" s="142"/>
      <c r="D184" s="142"/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</row>
    <row r="185" spans="1:32" ht="12.75" customHeight="1">
      <c r="A185" s="10"/>
      <c r="B185" s="142"/>
      <c r="C185" s="142"/>
      <c r="D185" s="142"/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</row>
    <row r="186" spans="1:32" ht="12.75" customHeight="1">
      <c r="A186" s="10"/>
      <c r="B186" s="142"/>
      <c r="C186" s="142"/>
      <c r="D186" s="142"/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</row>
    <row r="187" spans="1:32" ht="12.75" customHeight="1">
      <c r="A187" s="10"/>
      <c r="B187" s="142"/>
      <c r="C187" s="142"/>
      <c r="D187" s="142"/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</row>
    <row r="188" spans="1:32" ht="12.75" customHeight="1">
      <c r="A188" s="10"/>
      <c r="B188" s="142"/>
      <c r="C188" s="142"/>
      <c r="D188" s="142"/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</row>
    <row r="189" spans="1:32" ht="12.75" customHeight="1">
      <c r="A189" s="10"/>
      <c r="B189" s="142"/>
      <c r="C189" s="142"/>
      <c r="D189" s="142"/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</row>
    <row r="190" spans="1:32" ht="12.75" customHeight="1">
      <c r="A190" s="10"/>
      <c r="B190" s="142"/>
      <c r="C190" s="142"/>
      <c r="D190" s="142"/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</row>
    <row r="191" spans="1:32" ht="12.75" customHeight="1">
      <c r="A191" s="10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</row>
    <row r="192" spans="1:32" ht="12.75" customHeight="1">
      <c r="A192" s="10"/>
      <c r="B192" s="142"/>
      <c r="C192" s="142"/>
      <c r="D192" s="142"/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</row>
    <row r="193" spans="1:32" ht="12.75" customHeight="1">
      <c r="A193" s="10"/>
      <c r="B193" s="142"/>
      <c r="C193" s="142"/>
      <c r="D193" s="142"/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</row>
    <row r="194" spans="1:32" ht="12.75" customHeight="1">
      <c r="A194" s="10"/>
      <c r="B194" s="142"/>
      <c r="C194" s="142"/>
      <c r="D194" s="142"/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</row>
    <row r="195" spans="1:32" ht="12.75" customHeight="1">
      <c r="A195" s="10"/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</row>
    <row r="196" spans="1:32" ht="12.75" customHeight="1">
      <c r="A196" s="10"/>
      <c r="B196" s="142"/>
      <c r="C196" s="142"/>
      <c r="D196" s="142"/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</row>
    <row r="197" spans="1:32" ht="12.75" customHeight="1">
      <c r="A197" s="10"/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</row>
    <row r="198" spans="1:32" ht="12.75" customHeight="1">
      <c r="A198" s="10"/>
      <c r="B198" s="142"/>
      <c r="C198" s="142"/>
      <c r="D198" s="142"/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</row>
    <row r="199" spans="1:32" ht="12.75" customHeight="1">
      <c r="A199" s="10"/>
      <c r="B199" s="142"/>
      <c r="C199" s="142"/>
      <c r="D199" s="142"/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</row>
    <row r="200" spans="1:32" ht="12.75" customHeight="1">
      <c r="A200" s="10"/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</row>
    <row r="201" spans="1:32" ht="12.75" customHeight="1">
      <c r="A201" s="10"/>
      <c r="B201" s="142"/>
      <c r="C201" s="142"/>
      <c r="D201" s="142"/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</row>
    <row r="202" spans="1:32" ht="12.75" customHeight="1">
      <c r="A202" s="10"/>
      <c r="B202" s="142"/>
      <c r="C202" s="142"/>
      <c r="D202" s="142"/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</row>
    <row r="203" spans="1:32" ht="12.75" customHeight="1">
      <c r="A203" s="10"/>
      <c r="B203" s="142"/>
      <c r="C203" s="142"/>
      <c r="D203" s="142"/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</row>
    <row r="204" spans="1:32" ht="12.75" customHeight="1">
      <c r="A204" s="10"/>
      <c r="B204" s="142"/>
      <c r="C204" s="142"/>
      <c r="D204" s="142"/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</row>
    <row r="205" spans="1:32" ht="12.75" customHeight="1">
      <c r="A205" s="10"/>
      <c r="B205" s="142"/>
      <c r="C205" s="142"/>
      <c r="D205" s="142"/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</row>
    <row r="206" spans="1:32" ht="12.75" customHeight="1">
      <c r="A206" s="10"/>
      <c r="B206" s="142"/>
      <c r="C206" s="142"/>
      <c r="D206" s="142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</row>
    <row r="207" spans="1:32" ht="12.75" customHeight="1">
      <c r="A207" s="10"/>
      <c r="B207" s="142"/>
      <c r="C207" s="142"/>
      <c r="D207" s="142"/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</row>
    <row r="208" spans="1:32" ht="12.75" customHeight="1">
      <c r="A208" s="10"/>
      <c r="B208" s="142"/>
      <c r="C208" s="142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</row>
    <row r="209" spans="1:32" ht="12.75" customHeight="1">
      <c r="A209" s="10"/>
      <c r="B209" s="142"/>
      <c r="C209" s="142"/>
      <c r="D209" s="142"/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</row>
    <row r="210" spans="1:32" ht="12.75" customHeight="1">
      <c r="A210" s="10"/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</row>
    <row r="211" spans="1:32" ht="12.75" customHeight="1">
      <c r="A211" s="10"/>
      <c r="B211" s="142"/>
      <c r="C211" s="142"/>
      <c r="D211" s="142"/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</row>
    <row r="212" spans="1:32" ht="12.75" customHeight="1">
      <c r="A212" s="10"/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</row>
    <row r="213" spans="1:32" ht="12.75" customHeight="1">
      <c r="A213" s="10"/>
      <c r="B213" s="142"/>
      <c r="C213" s="142"/>
      <c r="D213" s="142"/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</row>
    <row r="214" spans="1:32" ht="12.75" customHeight="1">
      <c r="A214" s="10"/>
      <c r="B214" s="142"/>
      <c r="C214" s="142"/>
      <c r="D214" s="142"/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</row>
    <row r="215" spans="1:32" ht="12.75" customHeight="1">
      <c r="A215" s="10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</row>
    <row r="216" spans="1:32" ht="12.75" customHeight="1">
      <c r="A216" s="10"/>
      <c r="B216" s="142"/>
      <c r="C216" s="142"/>
      <c r="D216" s="142"/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</row>
    <row r="217" spans="1:32" ht="12.75" customHeight="1">
      <c r="A217" s="10"/>
      <c r="B217" s="142"/>
      <c r="C217" s="142"/>
      <c r="D217" s="142"/>
      <c r="E217" s="142"/>
      <c r="F217" s="142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2"/>
      <c r="AE217" s="142"/>
      <c r="AF217" s="142"/>
    </row>
    <row r="218" spans="1:32" ht="12.75" customHeight="1">
      <c r="A218" s="10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2"/>
      <c r="AE218" s="142"/>
      <c r="AF218" s="142"/>
    </row>
    <row r="219" spans="1:32" ht="12.75" customHeight="1">
      <c r="A219" s="10"/>
      <c r="B219" s="142"/>
      <c r="C219" s="142"/>
      <c r="D219" s="142"/>
      <c r="E219" s="142"/>
      <c r="F219" s="142"/>
      <c r="G219" s="142"/>
      <c r="H219" s="142"/>
      <c r="I219" s="142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2"/>
      <c r="AD219" s="142"/>
      <c r="AE219" s="142"/>
      <c r="AF219" s="142"/>
    </row>
    <row r="220" spans="1:32" ht="12.75" customHeight="1">
      <c r="A220" s="10"/>
      <c r="B220" s="142"/>
      <c r="C220" s="142"/>
      <c r="D220" s="142"/>
      <c r="E220" s="142"/>
      <c r="F220" s="142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2"/>
      <c r="AD220" s="142"/>
      <c r="AE220" s="142"/>
      <c r="AF220" s="142"/>
    </row>
    <row r="221" spans="1:32" ht="12.75" customHeight="1">
      <c r="A221" s="10"/>
      <c r="B221" s="142"/>
      <c r="C221" s="142"/>
      <c r="D221" s="142"/>
      <c r="E221" s="142"/>
      <c r="F221" s="142"/>
      <c r="G221" s="142"/>
      <c r="H221" s="142"/>
      <c r="I221" s="142"/>
      <c r="J221" s="142"/>
      <c r="K221" s="142"/>
      <c r="L221" s="142"/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2"/>
      <c r="AD221" s="142"/>
      <c r="AE221" s="142"/>
      <c r="AF221" s="142"/>
    </row>
    <row r="222" spans="1:32" ht="12.75" customHeight="1">
      <c r="A222" s="10"/>
      <c r="B222" s="142"/>
      <c r="C222" s="142"/>
      <c r="D222" s="142"/>
      <c r="E222" s="142"/>
      <c r="F222" s="142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2"/>
      <c r="AD222" s="142"/>
      <c r="AE222" s="142"/>
      <c r="AF222" s="142"/>
    </row>
    <row r="223" spans="1:32" ht="12.75" customHeight="1">
      <c r="A223" s="10"/>
      <c r="B223" s="142"/>
      <c r="C223" s="142"/>
      <c r="D223" s="142"/>
      <c r="E223" s="142"/>
      <c r="F223" s="142"/>
      <c r="G223" s="142"/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2"/>
      <c r="AD223" s="142"/>
      <c r="AE223" s="142"/>
      <c r="AF223" s="142"/>
    </row>
    <row r="224" spans="1:32" ht="12.75" customHeight="1">
      <c r="A224" s="10"/>
      <c r="B224" s="142"/>
      <c r="C224" s="142"/>
      <c r="D224" s="142"/>
      <c r="E224" s="142"/>
      <c r="F224" s="142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</row>
    <row r="225" spans="1:32" ht="12.75" customHeight="1">
      <c r="A225" s="10"/>
      <c r="B225" s="142"/>
      <c r="C225" s="142"/>
      <c r="D225" s="142"/>
      <c r="E225" s="142"/>
      <c r="F225" s="142"/>
      <c r="G225" s="142"/>
      <c r="H225" s="142"/>
      <c r="I225" s="142"/>
      <c r="J225" s="142"/>
      <c r="K225" s="142"/>
      <c r="L225" s="142"/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2"/>
      <c r="AD225" s="142"/>
      <c r="AE225" s="142"/>
      <c r="AF225" s="142"/>
    </row>
    <row r="226" spans="1:32" ht="12.75" customHeight="1">
      <c r="A226" s="10"/>
      <c r="B226" s="142"/>
      <c r="C226" s="142"/>
      <c r="D226" s="142"/>
      <c r="E226" s="142"/>
      <c r="F226" s="142"/>
      <c r="G226" s="142"/>
      <c r="H226" s="142"/>
      <c r="I226" s="142"/>
      <c r="J226" s="142"/>
      <c r="K226" s="142"/>
      <c r="L226" s="142"/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2"/>
      <c r="AD226" s="142"/>
      <c r="AE226" s="142"/>
      <c r="AF226" s="142"/>
    </row>
    <row r="227" spans="1:32" ht="12.75" customHeight="1">
      <c r="A227" s="10"/>
      <c r="B227" s="142"/>
      <c r="C227" s="142"/>
      <c r="D227" s="142"/>
      <c r="E227" s="142"/>
      <c r="F227" s="142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2"/>
      <c r="AD227" s="142"/>
      <c r="AE227" s="142"/>
      <c r="AF227" s="142"/>
    </row>
    <row r="228" spans="1:32" ht="12.75" customHeight="1">
      <c r="A228" s="10"/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2"/>
      <c r="AD228" s="142"/>
      <c r="AE228" s="142"/>
      <c r="AF228" s="142"/>
    </row>
    <row r="229" spans="1:32" ht="12.75" customHeight="1">
      <c r="A229" s="10"/>
      <c r="B229" s="142"/>
      <c r="C229" s="142"/>
      <c r="D229" s="142"/>
      <c r="E229" s="142"/>
      <c r="F229" s="142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2"/>
      <c r="AD229" s="142"/>
      <c r="AE229" s="142"/>
      <c r="AF229" s="142"/>
    </row>
    <row r="230" spans="1:32" ht="12.75" customHeight="1">
      <c r="A230" s="10"/>
      <c r="B230" s="142"/>
      <c r="C230" s="142"/>
      <c r="D230" s="142"/>
      <c r="E230" s="142"/>
      <c r="F230" s="142"/>
      <c r="G230" s="142"/>
      <c r="H230" s="142"/>
      <c r="I230" s="142"/>
      <c r="J230" s="142"/>
      <c r="K230" s="142"/>
      <c r="L230" s="142"/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2"/>
      <c r="AD230" s="142"/>
      <c r="AE230" s="142"/>
      <c r="AF230" s="142"/>
    </row>
    <row r="231" spans="1:32" ht="12.75" customHeight="1">
      <c r="A231" s="10"/>
      <c r="B231" s="142"/>
      <c r="C231" s="142"/>
      <c r="D231" s="142"/>
      <c r="E231" s="142"/>
      <c r="F231" s="142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2"/>
      <c r="AD231" s="142"/>
      <c r="AE231" s="142"/>
      <c r="AF231" s="142"/>
    </row>
    <row r="232" spans="1:32" ht="12.75" customHeight="1">
      <c r="A232" s="10"/>
      <c r="B232" s="142"/>
      <c r="C232" s="142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2"/>
      <c r="AD232" s="142"/>
      <c r="AE232" s="142"/>
      <c r="AF232" s="142"/>
    </row>
    <row r="233" spans="1:32" ht="12.75" customHeight="1">
      <c r="A233" s="10"/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2"/>
      <c r="AD233" s="142"/>
      <c r="AE233" s="142"/>
      <c r="AF233" s="142"/>
    </row>
    <row r="234" spans="1:32" ht="12.75" customHeight="1">
      <c r="A234" s="10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142"/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2"/>
      <c r="AD234" s="142"/>
      <c r="AE234" s="142"/>
      <c r="AF234" s="142"/>
    </row>
    <row r="235" spans="1:32" ht="12.75" customHeight="1">
      <c r="A235" s="10"/>
      <c r="B235" s="142"/>
      <c r="C235" s="142"/>
      <c r="D235" s="142"/>
      <c r="E235" s="142"/>
      <c r="F235" s="142"/>
      <c r="G235" s="142"/>
      <c r="H235" s="142"/>
      <c r="I235" s="142"/>
      <c r="J235" s="142"/>
      <c r="K235" s="142"/>
      <c r="L235" s="142"/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2"/>
      <c r="AD235" s="142"/>
      <c r="AE235" s="142"/>
      <c r="AF235" s="142"/>
    </row>
    <row r="236" spans="1:32" ht="12.75" customHeight="1">
      <c r="A236" s="10"/>
      <c r="B236" s="142"/>
      <c r="C236" s="142"/>
      <c r="D236" s="142"/>
      <c r="E236" s="142"/>
      <c r="F236" s="142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2"/>
      <c r="AD236" s="142"/>
      <c r="AE236" s="142"/>
      <c r="AF236" s="142"/>
    </row>
    <row r="237" spans="1:32" ht="12.75" customHeight="1">
      <c r="A237" s="10"/>
      <c r="B237" s="142"/>
      <c r="C237" s="142"/>
      <c r="D237" s="142"/>
      <c r="E237" s="142"/>
      <c r="F237" s="142"/>
      <c r="G237" s="142"/>
      <c r="H237" s="142"/>
      <c r="I237" s="142"/>
      <c r="J237" s="142"/>
      <c r="K237" s="142"/>
      <c r="L237" s="142"/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2"/>
      <c r="AD237" s="142"/>
      <c r="AE237" s="142"/>
      <c r="AF237" s="142"/>
    </row>
    <row r="238" spans="1:32" ht="12.75" customHeight="1">
      <c r="A238" s="10"/>
      <c r="B238" s="142"/>
      <c r="C238" s="142"/>
      <c r="D238" s="142"/>
      <c r="E238" s="142"/>
      <c r="F238" s="142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/>
      <c r="Q238" s="142"/>
      <c r="R238" s="142"/>
      <c r="S238" s="142"/>
      <c r="T238" s="142"/>
      <c r="U238" s="142"/>
      <c r="V238" s="142"/>
      <c r="W238" s="142"/>
      <c r="X238" s="142"/>
      <c r="Y238" s="142"/>
      <c r="Z238" s="142"/>
      <c r="AA238" s="142"/>
      <c r="AB238" s="142"/>
      <c r="AC238" s="142"/>
      <c r="AD238" s="142"/>
      <c r="AE238" s="142"/>
      <c r="AF238" s="142"/>
    </row>
    <row r="239" spans="1:32" ht="12.75" customHeight="1">
      <c r="A239" s="10"/>
      <c r="B239" s="142"/>
      <c r="C239" s="142"/>
      <c r="D239" s="142"/>
      <c r="E239" s="142"/>
      <c r="F239" s="142"/>
      <c r="G239" s="142"/>
      <c r="H239" s="142"/>
      <c r="I239" s="142"/>
      <c r="J239" s="142"/>
      <c r="K239" s="142"/>
      <c r="L239" s="142"/>
      <c r="M239" s="142"/>
      <c r="N239" s="142"/>
      <c r="O239" s="142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2"/>
      <c r="AE239" s="142"/>
      <c r="AF239" s="142"/>
    </row>
    <row r="240" spans="1:32" ht="12.75" customHeight="1">
      <c r="A240" s="10"/>
      <c r="B240" s="142"/>
      <c r="C240" s="142"/>
      <c r="D240" s="142"/>
      <c r="E240" s="142"/>
      <c r="F240" s="142"/>
      <c r="G240" s="142"/>
      <c r="H240" s="142"/>
      <c r="I240" s="142"/>
      <c r="J240" s="142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2"/>
      <c r="AE240" s="142"/>
      <c r="AF240" s="142"/>
    </row>
    <row r="241" spans="1:32" ht="12.75" customHeight="1">
      <c r="A241" s="10"/>
      <c r="B241" s="142"/>
      <c r="C241" s="142"/>
      <c r="D241" s="142"/>
      <c r="E241" s="142"/>
      <c r="F241" s="142"/>
      <c r="G241" s="142"/>
      <c r="H241" s="142"/>
      <c r="I241" s="142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2"/>
      <c r="AE241" s="142"/>
      <c r="AF241" s="142"/>
    </row>
    <row r="242" spans="1:32" ht="12.75" customHeight="1">
      <c r="A242" s="10"/>
      <c r="B242" s="142"/>
      <c r="C242" s="142"/>
      <c r="D242" s="142"/>
      <c r="E242" s="142"/>
      <c r="F242" s="142"/>
      <c r="G242" s="142"/>
      <c r="H242" s="142"/>
      <c r="I242" s="142"/>
      <c r="J242" s="142"/>
      <c r="K242" s="142"/>
      <c r="L242" s="142"/>
      <c r="M242" s="142"/>
      <c r="N242" s="142"/>
      <c r="O242" s="142"/>
      <c r="P242" s="142"/>
      <c r="Q242" s="142"/>
      <c r="R242" s="142"/>
      <c r="S242" s="142"/>
      <c r="T242" s="142"/>
      <c r="U242" s="142"/>
      <c r="V242" s="142"/>
      <c r="W242" s="142"/>
      <c r="X242" s="142"/>
      <c r="Y242" s="142"/>
      <c r="Z242" s="142"/>
      <c r="AA242" s="142"/>
      <c r="AB242" s="142"/>
      <c r="AC242" s="142"/>
      <c r="AD242" s="142"/>
      <c r="AE242" s="142"/>
      <c r="AF242" s="142"/>
    </row>
    <row r="243" spans="1:32" ht="12.75" customHeight="1">
      <c r="A243" s="10"/>
      <c r="B243" s="142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</row>
    <row r="244" spans="1:32" ht="12.75" customHeight="1">
      <c r="A244" s="10"/>
      <c r="B244" s="142"/>
      <c r="C244" s="142"/>
      <c r="D244" s="142"/>
      <c r="E244" s="142"/>
      <c r="F244" s="142"/>
      <c r="G244" s="142"/>
      <c r="H244" s="142"/>
      <c r="I244" s="142"/>
      <c r="J244" s="14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142"/>
      <c r="Z244" s="142"/>
      <c r="AA244" s="142"/>
      <c r="AB244" s="142"/>
      <c r="AC244" s="142"/>
      <c r="AD244" s="142"/>
      <c r="AE244" s="142"/>
      <c r="AF244" s="142"/>
    </row>
    <row r="245" spans="1:32" ht="12.75" customHeight="1">
      <c r="A245" s="10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42"/>
      <c r="R245" s="142"/>
      <c r="S245" s="142"/>
      <c r="T245" s="142"/>
      <c r="U245" s="142"/>
      <c r="V245" s="142"/>
      <c r="W245" s="142"/>
      <c r="X245" s="142"/>
      <c r="Y245" s="142"/>
      <c r="Z245" s="142"/>
      <c r="AA245" s="142"/>
      <c r="AB245" s="142"/>
      <c r="AC245" s="142"/>
      <c r="AD245" s="142"/>
      <c r="AE245" s="142"/>
      <c r="AF245" s="142"/>
    </row>
    <row r="246" spans="1:32" ht="12.75" customHeight="1">
      <c r="A246" s="10"/>
      <c r="B246" s="142"/>
      <c r="C246" s="142"/>
      <c r="D246" s="142"/>
      <c r="E246" s="142"/>
      <c r="F246" s="142"/>
      <c r="G246" s="142"/>
      <c r="H246" s="142"/>
      <c r="I246" s="142"/>
      <c r="J246" s="142"/>
      <c r="K246" s="142"/>
      <c r="L246" s="142"/>
      <c r="M246" s="142"/>
      <c r="N246" s="142"/>
      <c r="O246" s="142"/>
      <c r="P246" s="142"/>
      <c r="Q246" s="142"/>
      <c r="R246" s="142"/>
      <c r="S246" s="142"/>
      <c r="T246" s="142"/>
      <c r="U246" s="142"/>
      <c r="V246" s="142"/>
      <c r="W246" s="142"/>
      <c r="X246" s="142"/>
      <c r="Y246" s="142"/>
      <c r="Z246" s="142"/>
      <c r="AA246" s="142"/>
      <c r="AB246" s="142"/>
      <c r="AC246" s="142"/>
      <c r="AD246" s="142"/>
      <c r="AE246" s="142"/>
      <c r="AF246" s="142"/>
    </row>
    <row r="247" spans="1:32" ht="12.75" customHeight="1">
      <c r="A247" s="10"/>
      <c r="B247" s="142"/>
      <c r="C247" s="142"/>
      <c r="D247" s="142"/>
      <c r="E247" s="142"/>
      <c r="F247" s="142"/>
      <c r="G247" s="142"/>
      <c r="H247" s="142"/>
      <c r="I247" s="142"/>
      <c r="J247" s="142"/>
      <c r="K247" s="142"/>
      <c r="L247" s="142"/>
      <c r="M247" s="142"/>
      <c r="N247" s="142"/>
      <c r="O247" s="142"/>
      <c r="P247" s="142"/>
      <c r="Q247" s="142"/>
      <c r="R247" s="142"/>
      <c r="S247" s="142"/>
      <c r="T247" s="142"/>
      <c r="U247" s="142"/>
      <c r="V247" s="142"/>
      <c r="W247" s="142"/>
      <c r="X247" s="142"/>
      <c r="Y247" s="142"/>
      <c r="Z247" s="142"/>
      <c r="AA247" s="142"/>
      <c r="AB247" s="142"/>
      <c r="AC247" s="142"/>
      <c r="AD247" s="142"/>
      <c r="AE247" s="142"/>
      <c r="AF247" s="142"/>
    </row>
    <row r="248" spans="1:32" ht="12.75" customHeight="1">
      <c r="A248" s="10"/>
      <c r="B248" s="142"/>
      <c r="C248" s="142"/>
      <c r="D248" s="142"/>
      <c r="E248" s="142"/>
      <c r="F248" s="142"/>
      <c r="G248" s="142"/>
      <c r="H248" s="142"/>
      <c r="I248" s="142"/>
      <c r="J248" s="142"/>
      <c r="K248" s="142"/>
      <c r="L248" s="142"/>
      <c r="M248" s="142"/>
      <c r="N248" s="142"/>
      <c r="O248" s="142"/>
      <c r="P248" s="142"/>
      <c r="Q248" s="142"/>
      <c r="R248" s="142"/>
      <c r="S248" s="142"/>
      <c r="T248" s="142"/>
      <c r="U248" s="142"/>
      <c r="V248" s="142"/>
      <c r="W248" s="142"/>
      <c r="X248" s="142"/>
      <c r="Y248" s="142"/>
      <c r="Z248" s="142"/>
      <c r="AA248" s="142"/>
      <c r="AB248" s="142"/>
      <c r="AC248" s="142"/>
      <c r="AD248" s="142"/>
      <c r="AE248" s="142"/>
      <c r="AF248" s="142"/>
    </row>
    <row r="249" spans="1:32" ht="12.75" customHeight="1">
      <c r="A249" s="10"/>
      <c r="B249" s="142"/>
      <c r="C249" s="142"/>
      <c r="D249" s="142"/>
      <c r="E249" s="142"/>
      <c r="F249" s="142"/>
      <c r="G249" s="142"/>
      <c r="H249" s="142"/>
      <c r="I249" s="142"/>
      <c r="J249" s="142"/>
      <c r="K249" s="142"/>
      <c r="L249" s="142"/>
      <c r="M249" s="142"/>
      <c r="N249" s="142"/>
      <c r="O249" s="142"/>
      <c r="P249" s="142"/>
      <c r="Q249" s="142"/>
      <c r="R249" s="142"/>
      <c r="S249" s="142"/>
      <c r="T249" s="142"/>
      <c r="U249" s="142"/>
      <c r="V249" s="142"/>
      <c r="W249" s="142"/>
      <c r="X249" s="142"/>
      <c r="Y249" s="142"/>
      <c r="Z249" s="142"/>
      <c r="AA249" s="142"/>
      <c r="AB249" s="142"/>
      <c r="AC249" s="142"/>
      <c r="AD249" s="142"/>
      <c r="AE249" s="142"/>
      <c r="AF249" s="142"/>
    </row>
    <row r="250" spans="1:32" ht="12.75" customHeight="1">
      <c r="A250" s="10"/>
      <c r="B250" s="142"/>
      <c r="C250" s="142"/>
      <c r="D250" s="142"/>
      <c r="E250" s="142"/>
      <c r="F250" s="142"/>
      <c r="G250" s="142"/>
      <c r="H250" s="142"/>
      <c r="I250" s="142"/>
      <c r="J250" s="142"/>
      <c r="K250" s="142"/>
      <c r="L250" s="142"/>
      <c r="M250" s="142"/>
      <c r="N250" s="142"/>
      <c r="O250" s="142"/>
      <c r="P250" s="142"/>
      <c r="Q250" s="142"/>
      <c r="R250" s="142"/>
      <c r="S250" s="142"/>
      <c r="T250" s="142"/>
      <c r="U250" s="142"/>
      <c r="V250" s="142"/>
      <c r="W250" s="142"/>
      <c r="X250" s="142"/>
      <c r="Y250" s="142"/>
      <c r="Z250" s="142"/>
      <c r="AA250" s="142"/>
      <c r="AB250" s="142"/>
      <c r="AC250" s="142"/>
      <c r="AD250" s="142"/>
      <c r="AE250" s="142"/>
      <c r="AF250" s="142"/>
    </row>
    <row r="251" spans="1:32" ht="12.75" customHeight="1">
      <c r="A251" s="10"/>
      <c r="B251" s="142"/>
      <c r="C251" s="142"/>
      <c r="D251" s="142"/>
      <c r="E251" s="142"/>
      <c r="F251" s="142"/>
      <c r="G251" s="142"/>
      <c r="H251" s="142"/>
      <c r="I251" s="142"/>
      <c r="J251" s="142"/>
      <c r="K251" s="142"/>
      <c r="L251" s="142"/>
      <c r="M251" s="142"/>
      <c r="N251" s="142"/>
      <c r="O251" s="142"/>
      <c r="P251" s="142"/>
      <c r="Q251" s="142"/>
      <c r="R251" s="142"/>
      <c r="S251" s="142"/>
      <c r="T251" s="142"/>
      <c r="U251" s="142"/>
      <c r="V251" s="142"/>
      <c r="W251" s="142"/>
      <c r="X251" s="142"/>
      <c r="Y251" s="142"/>
      <c r="Z251" s="142"/>
      <c r="AA251" s="142"/>
      <c r="AB251" s="142"/>
      <c r="AC251" s="142"/>
      <c r="AD251" s="142"/>
      <c r="AE251" s="142"/>
      <c r="AF251" s="142"/>
    </row>
    <row r="252" spans="1:32" ht="12.75" customHeight="1">
      <c r="A252" s="10"/>
      <c r="B252" s="142"/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  <c r="Z252" s="142"/>
      <c r="AA252" s="142"/>
      <c r="AB252" s="142"/>
      <c r="AC252" s="142"/>
      <c r="AD252" s="142"/>
      <c r="AE252" s="142"/>
      <c r="AF252" s="142"/>
    </row>
    <row r="253" spans="1:32" ht="12.75" customHeight="1">
      <c r="A253" s="10"/>
      <c r="B253" s="142"/>
      <c r="C253" s="142"/>
      <c r="D253" s="142"/>
      <c r="E253" s="142"/>
      <c r="F253" s="142"/>
      <c r="G253" s="142"/>
      <c r="H253" s="142"/>
      <c r="I253" s="142"/>
      <c r="J253" s="142"/>
      <c r="K253" s="142"/>
      <c r="L253" s="142"/>
      <c r="M253" s="142"/>
      <c r="N253" s="142"/>
      <c r="O253" s="142"/>
      <c r="P253" s="142"/>
      <c r="Q253" s="142"/>
      <c r="R253" s="142"/>
      <c r="S253" s="142"/>
      <c r="T253" s="142"/>
      <c r="U253" s="142"/>
      <c r="V253" s="142"/>
      <c r="W253" s="142"/>
      <c r="X253" s="142"/>
      <c r="Y253" s="142"/>
      <c r="Z253" s="142"/>
      <c r="AA253" s="142"/>
      <c r="AB253" s="142"/>
      <c r="AC253" s="142"/>
      <c r="AD253" s="142"/>
      <c r="AE253" s="142"/>
      <c r="AF253" s="142"/>
    </row>
    <row r="254" spans="1:32" ht="12.75" customHeight="1">
      <c r="A254" s="10"/>
      <c r="B254" s="142"/>
      <c r="C254" s="142"/>
      <c r="D254" s="142"/>
      <c r="E254" s="142"/>
      <c r="F254" s="142"/>
      <c r="G254" s="142"/>
      <c r="H254" s="142"/>
      <c r="I254" s="142"/>
      <c r="J254" s="142"/>
      <c r="K254" s="142"/>
      <c r="L254" s="142"/>
      <c r="M254" s="142"/>
      <c r="N254" s="142"/>
      <c r="O254" s="142"/>
      <c r="P254" s="142"/>
      <c r="Q254" s="142"/>
      <c r="R254" s="142"/>
      <c r="S254" s="142"/>
      <c r="T254" s="142"/>
      <c r="U254" s="142"/>
      <c r="V254" s="142"/>
      <c r="W254" s="142"/>
      <c r="X254" s="142"/>
      <c r="Y254" s="142"/>
      <c r="Z254" s="142"/>
      <c r="AA254" s="142"/>
      <c r="AB254" s="142"/>
      <c r="AC254" s="142"/>
      <c r="AD254" s="142"/>
      <c r="AE254" s="142"/>
      <c r="AF254" s="142"/>
    </row>
    <row r="255" spans="1:32" ht="12.75" customHeight="1">
      <c r="A255" s="10"/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2"/>
      <c r="V255" s="142"/>
      <c r="W255" s="142"/>
      <c r="X255" s="142"/>
      <c r="Y255" s="142"/>
      <c r="Z255" s="142"/>
      <c r="AA255" s="142"/>
      <c r="AB255" s="142"/>
      <c r="AC255" s="142"/>
      <c r="AD255" s="142"/>
      <c r="AE255" s="142"/>
      <c r="AF255" s="142"/>
    </row>
    <row r="256" spans="1:32" ht="12.75" customHeight="1">
      <c r="A256" s="10"/>
      <c r="B256" s="142"/>
      <c r="C256" s="142"/>
      <c r="D256" s="142"/>
      <c r="E256" s="142"/>
      <c r="F256" s="142"/>
      <c r="G256" s="142"/>
      <c r="H256" s="142"/>
      <c r="I256" s="142"/>
      <c r="J256" s="142"/>
      <c r="K256" s="142"/>
      <c r="L256" s="142"/>
      <c r="M256" s="142"/>
      <c r="N256" s="142"/>
      <c r="O256" s="142"/>
      <c r="P256" s="142"/>
      <c r="Q256" s="142"/>
      <c r="R256" s="142"/>
      <c r="S256" s="142"/>
      <c r="T256" s="142"/>
      <c r="U256" s="142"/>
      <c r="V256" s="142"/>
      <c r="W256" s="142"/>
      <c r="X256" s="142"/>
      <c r="Y256" s="142"/>
      <c r="Z256" s="142"/>
      <c r="AA256" s="142"/>
      <c r="AB256" s="142"/>
      <c r="AC256" s="142"/>
      <c r="AD256" s="142"/>
      <c r="AE256" s="142"/>
      <c r="AF256" s="142"/>
    </row>
    <row r="257" spans="1:32" ht="12.75" customHeight="1">
      <c r="A257" s="10"/>
      <c r="B257" s="142"/>
      <c r="C257" s="142"/>
      <c r="D257" s="142"/>
      <c r="E257" s="142"/>
      <c r="F257" s="142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/>
      <c r="Q257" s="142"/>
      <c r="R257" s="142"/>
      <c r="S257" s="142"/>
      <c r="T257" s="142"/>
      <c r="U257" s="142"/>
      <c r="V257" s="142"/>
      <c r="W257" s="142"/>
      <c r="X257" s="142"/>
      <c r="Y257" s="142"/>
      <c r="Z257" s="142"/>
      <c r="AA257" s="142"/>
      <c r="AB257" s="142"/>
      <c r="AC257" s="142"/>
      <c r="AD257" s="142"/>
      <c r="AE257" s="142"/>
      <c r="AF257" s="142"/>
    </row>
    <row r="258" spans="1:32" ht="12.75" customHeight="1">
      <c r="A258" s="10"/>
      <c r="B258" s="142"/>
      <c r="C258" s="142"/>
      <c r="D258" s="142"/>
      <c r="E258" s="142"/>
      <c r="F258" s="142"/>
      <c r="G258" s="142"/>
      <c r="H258" s="142"/>
      <c r="I258" s="142"/>
      <c r="J258" s="142"/>
      <c r="K258" s="142"/>
      <c r="L258" s="142"/>
      <c r="M258" s="142"/>
      <c r="N258" s="142"/>
      <c r="O258" s="142"/>
      <c r="P258" s="142"/>
      <c r="Q258" s="142"/>
      <c r="R258" s="142"/>
      <c r="S258" s="142"/>
      <c r="T258" s="142"/>
      <c r="U258" s="142"/>
      <c r="V258" s="142"/>
      <c r="W258" s="142"/>
      <c r="X258" s="142"/>
      <c r="Y258" s="142"/>
      <c r="Z258" s="142"/>
      <c r="AA258" s="142"/>
      <c r="AB258" s="142"/>
      <c r="AC258" s="142"/>
      <c r="AD258" s="142"/>
      <c r="AE258" s="142"/>
      <c r="AF258" s="142"/>
    </row>
    <row r="259" spans="1:32" ht="12.75" customHeight="1">
      <c r="A259" s="10"/>
      <c r="B259" s="142"/>
      <c r="C259" s="142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/>
      <c r="Q259" s="142"/>
      <c r="R259" s="142"/>
      <c r="S259" s="142"/>
      <c r="T259" s="142"/>
      <c r="U259" s="142"/>
      <c r="V259" s="142"/>
      <c r="W259" s="142"/>
      <c r="X259" s="142"/>
      <c r="Y259" s="142"/>
      <c r="Z259" s="142"/>
      <c r="AA259" s="142"/>
      <c r="AB259" s="142"/>
      <c r="AC259" s="142"/>
      <c r="AD259" s="142"/>
      <c r="AE259" s="142"/>
      <c r="AF259" s="142"/>
    </row>
    <row r="260" spans="1:32" ht="12.75" customHeight="1">
      <c r="A260" s="10"/>
      <c r="B260" s="142"/>
      <c r="C260" s="142"/>
      <c r="D260" s="142"/>
      <c r="E260" s="142"/>
      <c r="F260" s="142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/>
      <c r="Q260" s="142"/>
      <c r="R260" s="142"/>
      <c r="S260" s="142"/>
      <c r="T260" s="142"/>
      <c r="U260" s="142"/>
      <c r="V260" s="142"/>
      <c r="W260" s="142"/>
      <c r="X260" s="142"/>
      <c r="Y260" s="142"/>
      <c r="Z260" s="142"/>
      <c r="AA260" s="142"/>
      <c r="AB260" s="142"/>
      <c r="AC260" s="142"/>
      <c r="AD260" s="142"/>
      <c r="AE260" s="142"/>
      <c r="AF260" s="142"/>
    </row>
    <row r="261" spans="1:32" ht="12.75" customHeight="1">
      <c r="A261" s="10"/>
      <c r="B261" s="142"/>
      <c r="C261" s="142"/>
      <c r="D261" s="142"/>
      <c r="E261" s="142"/>
      <c r="F261" s="142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/>
      <c r="Q261" s="142"/>
      <c r="R261" s="142"/>
      <c r="S261" s="142"/>
      <c r="T261" s="142"/>
      <c r="U261" s="142"/>
      <c r="V261" s="142"/>
      <c r="W261" s="142"/>
      <c r="X261" s="142"/>
      <c r="Y261" s="142"/>
      <c r="Z261" s="142"/>
      <c r="AA261" s="142"/>
      <c r="AB261" s="142"/>
      <c r="AC261" s="142"/>
      <c r="AD261" s="142"/>
      <c r="AE261" s="142"/>
      <c r="AF261" s="142"/>
    </row>
    <row r="262" spans="1:32" ht="12.75" customHeight="1">
      <c r="A262" s="10"/>
      <c r="B262" s="142"/>
      <c r="C262" s="142"/>
      <c r="D262" s="142"/>
      <c r="E262" s="142"/>
      <c r="F262" s="142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/>
      <c r="Q262" s="142"/>
      <c r="R262" s="142"/>
      <c r="S262" s="142"/>
      <c r="T262" s="142"/>
      <c r="U262" s="142"/>
      <c r="V262" s="142"/>
      <c r="W262" s="142"/>
      <c r="X262" s="142"/>
      <c r="Y262" s="142"/>
      <c r="Z262" s="142"/>
      <c r="AA262" s="142"/>
      <c r="AB262" s="142"/>
      <c r="AC262" s="142"/>
      <c r="AD262" s="142"/>
      <c r="AE262" s="142"/>
      <c r="AF262" s="142"/>
    </row>
    <row r="263" spans="1:32" ht="12.75" customHeight="1">
      <c r="A263" s="10"/>
      <c r="B263" s="142"/>
      <c r="C263" s="142"/>
      <c r="D263" s="142"/>
      <c r="E263" s="142"/>
      <c r="F263" s="142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/>
      <c r="Q263" s="142"/>
      <c r="R263" s="142"/>
      <c r="S263" s="142"/>
      <c r="T263" s="142"/>
      <c r="U263" s="142"/>
      <c r="V263" s="142"/>
      <c r="W263" s="142"/>
      <c r="X263" s="142"/>
      <c r="Y263" s="142"/>
      <c r="Z263" s="142"/>
      <c r="AA263" s="142"/>
      <c r="AB263" s="142"/>
      <c r="AC263" s="142"/>
      <c r="AD263" s="142"/>
      <c r="AE263" s="142"/>
      <c r="AF263" s="142"/>
    </row>
    <row r="264" spans="1:32" ht="12.75" customHeight="1">
      <c r="A264" s="10"/>
      <c r="B264" s="142"/>
      <c r="C264" s="142"/>
      <c r="D264" s="142"/>
      <c r="E264" s="142"/>
      <c r="F264" s="142"/>
      <c r="G264" s="142"/>
      <c r="H264" s="142"/>
      <c r="I264" s="142"/>
      <c r="J264" s="142"/>
      <c r="K264" s="142"/>
      <c r="L264" s="142"/>
      <c r="M264" s="142"/>
      <c r="N264" s="142"/>
      <c r="O264" s="142"/>
      <c r="P264" s="142"/>
      <c r="Q264" s="142"/>
      <c r="R264" s="142"/>
      <c r="S264" s="142"/>
      <c r="T264" s="142"/>
      <c r="U264" s="142"/>
      <c r="V264" s="142"/>
      <c r="W264" s="142"/>
      <c r="X264" s="142"/>
      <c r="Y264" s="142"/>
      <c r="Z264" s="142"/>
      <c r="AA264" s="142"/>
      <c r="AB264" s="142"/>
      <c r="AC264" s="142"/>
      <c r="AD264" s="142"/>
      <c r="AE264" s="142"/>
      <c r="AF264" s="142"/>
    </row>
    <row r="265" spans="1:32" ht="12.75" customHeight="1">
      <c r="A265" s="10"/>
      <c r="B265" s="142"/>
      <c r="C265" s="142"/>
      <c r="D265" s="142"/>
      <c r="E265" s="142"/>
      <c r="F265" s="142"/>
      <c r="G265" s="142"/>
      <c r="H265" s="142"/>
      <c r="I265" s="142"/>
      <c r="J265" s="142"/>
      <c r="K265" s="142"/>
      <c r="L265" s="142"/>
      <c r="M265" s="142"/>
      <c r="N265" s="142"/>
      <c r="O265" s="142"/>
      <c r="P265" s="142"/>
      <c r="Q265" s="142"/>
      <c r="R265" s="142"/>
      <c r="S265" s="142"/>
      <c r="T265" s="142"/>
      <c r="U265" s="142"/>
      <c r="V265" s="142"/>
      <c r="W265" s="142"/>
      <c r="X265" s="142"/>
      <c r="Y265" s="142"/>
      <c r="Z265" s="142"/>
      <c r="AA265" s="142"/>
      <c r="AB265" s="142"/>
      <c r="AC265" s="142"/>
      <c r="AD265" s="142"/>
      <c r="AE265" s="142"/>
      <c r="AF265" s="142"/>
    </row>
    <row r="266" spans="1:32" ht="12.75" customHeight="1">
      <c r="A266" s="10"/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  <c r="S266" s="142"/>
      <c r="T266" s="142"/>
      <c r="U266" s="142"/>
      <c r="V266" s="142"/>
      <c r="W266" s="142"/>
      <c r="X266" s="142"/>
      <c r="Y266" s="142"/>
      <c r="Z266" s="142"/>
      <c r="AA266" s="142"/>
      <c r="AB266" s="142"/>
      <c r="AC266" s="142"/>
      <c r="AD266" s="142"/>
      <c r="AE266" s="142"/>
      <c r="AF266" s="142"/>
    </row>
    <row r="267" spans="1:32" ht="12.75" customHeight="1">
      <c r="A267" s="10"/>
      <c r="B267" s="142"/>
      <c r="C267" s="142"/>
      <c r="D267" s="142"/>
      <c r="E267" s="142"/>
      <c r="F267" s="142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/>
      <c r="Q267" s="142"/>
      <c r="R267" s="142"/>
      <c r="S267" s="142"/>
      <c r="T267" s="142"/>
      <c r="U267" s="142"/>
      <c r="V267" s="142"/>
      <c r="W267" s="142"/>
      <c r="X267" s="142"/>
      <c r="Y267" s="142"/>
      <c r="Z267" s="142"/>
      <c r="AA267" s="142"/>
      <c r="AB267" s="142"/>
      <c r="AC267" s="142"/>
      <c r="AD267" s="142"/>
      <c r="AE267" s="142"/>
      <c r="AF267" s="142"/>
    </row>
    <row r="268" spans="1:32" ht="12.75" customHeight="1">
      <c r="A268" s="10"/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2"/>
      <c r="V268" s="142"/>
      <c r="W268" s="142"/>
      <c r="X268" s="142"/>
      <c r="Y268" s="142"/>
      <c r="Z268" s="142"/>
      <c r="AA268" s="142"/>
      <c r="AB268" s="142"/>
      <c r="AC268" s="142"/>
      <c r="AD268" s="142"/>
      <c r="AE268" s="142"/>
      <c r="AF268" s="142"/>
    </row>
    <row r="269" spans="1:32" ht="12.75" customHeight="1">
      <c r="A269" s="10"/>
      <c r="B269" s="142"/>
      <c r="C269" s="142"/>
      <c r="D269" s="142"/>
      <c r="E269" s="142"/>
      <c r="F269" s="142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/>
      <c r="Q269" s="142"/>
      <c r="R269" s="142"/>
      <c r="S269" s="142"/>
      <c r="T269" s="142"/>
      <c r="U269" s="142"/>
      <c r="V269" s="142"/>
      <c r="W269" s="142"/>
      <c r="X269" s="142"/>
      <c r="Y269" s="142"/>
      <c r="Z269" s="142"/>
      <c r="AA269" s="142"/>
      <c r="AB269" s="142"/>
      <c r="AC269" s="142"/>
      <c r="AD269" s="142"/>
      <c r="AE269" s="142"/>
      <c r="AF269" s="142"/>
    </row>
    <row r="270" spans="1:32" ht="12.75" customHeight="1">
      <c r="A270" s="10"/>
      <c r="B270" s="142"/>
      <c r="C270" s="142"/>
      <c r="D270" s="142"/>
      <c r="E270" s="142"/>
      <c r="F270" s="142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/>
      <c r="Q270" s="142"/>
      <c r="R270" s="142"/>
      <c r="S270" s="142"/>
      <c r="T270" s="142"/>
      <c r="U270" s="142"/>
      <c r="V270" s="142"/>
      <c r="W270" s="142"/>
      <c r="X270" s="142"/>
      <c r="Y270" s="142"/>
      <c r="Z270" s="142"/>
      <c r="AA270" s="142"/>
      <c r="AB270" s="142"/>
      <c r="AC270" s="142"/>
      <c r="AD270" s="142"/>
      <c r="AE270" s="142"/>
      <c r="AF270" s="142"/>
    </row>
    <row r="271" spans="1:32" ht="12.75" customHeight="1">
      <c r="A271" s="10"/>
      <c r="B271" s="142"/>
      <c r="C271" s="142"/>
      <c r="D271" s="142"/>
      <c r="E271" s="142"/>
      <c r="F271" s="142"/>
      <c r="G271" s="142"/>
      <c r="H271" s="142"/>
      <c r="I271" s="142"/>
      <c r="J271" s="142"/>
      <c r="K271" s="142"/>
      <c r="L271" s="142"/>
      <c r="M271" s="142"/>
      <c r="N271" s="142"/>
      <c r="O271" s="142"/>
      <c r="P271" s="142"/>
      <c r="Q271" s="142"/>
      <c r="R271" s="142"/>
      <c r="S271" s="142"/>
      <c r="T271" s="142"/>
      <c r="U271" s="142"/>
      <c r="V271" s="142"/>
      <c r="W271" s="142"/>
      <c r="X271" s="142"/>
      <c r="Y271" s="142"/>
      <c r="Z271" s="142"/>
      <c r="AA271" s="142"/>
      <c r="AB271" s="142"/>
      <c r="AC271" s="142"/>
      <c r="AD271" s="142"/>
      <c r="AE271" s="142"/>
      <c r="AF271" s="142"/>
    </row>
    <row r="272" spans="1:32" ht="12.75" customHeight="1">
      <c r="A272" s="10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42"/>
      <c r="R272" s="142"/>
      <c r="S272" s="142"/>
      <c r="T272" s="142"/>
      <c r="U272" s="142"/>
      <c r="V272" s="142"/>
      <c r="W272" s="142"/>
      <c r="X272" s="142"/>
      <c r="Y272" s="142"/>
      <c r="Z272" s="142"/>
      <c r="AA272" s="142"/>
      <c r="AB272" s="142"/>
      <c r="AC272" s="142"/>
      <c r="AD272" s="142"/>
      <c r="AE272" s="142"/>
      <c r="AF272" s="142"/>
    </row>
    <row r="273" spans="1:32" ht="12.75" customHeight="1">
      <c r="A273" s="10"/>
      <c r="B273" s="142"/>
      <c r="C273" s="142"/>
      <c r="D273" s="142"/>
      <c r="E273" s="142"/>
      <c r="F273" s="142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/>
      <c r="Q273" s="142"/>
      <c r="R273" s="142"/>
      <c r="S273" s="142"/>
      <c r="T273" s="142"/>
      <c r="U273" s="142"/>
      <c r="V273" s="142"/>
      <c r="W273" s="142"/>
      <c r="X273" s="142"/>
      <c r="Y273" s="142"/>
      <c r="Z273" s="142"/>
      <c r="AA273" s="142"/>
      <c r="AB273" s="142"/>
      <c r="AC273" s="142"/>
      <c r="AD273" s="142"/>
      <c r="AE273" s="142"/>
      <c r="AF273" s="142"/>
    </row>
    <row r="274" spans="1:32" ht="12.75" customHeight="1">
      <c r="A274" s="10"/>
      <c r="B274" s="142"/>
      <c r="C274" s="142"/>
      <c r="D274" s="142"/>
      <c r="E274" s="142"/>
      <c r="F274" s="142"/>
      <c r="G274" s="142"/>
      <c r="H274" s="142"/>
      <c r="I274" s="142"/>
      <c r="J274" s="142"/>
      <c r="K274" s="142"/>
      <c r="L274" s="142"/>
      <c r="M274" s="142"/>
      <c r="N274" s="142"/>
      <c r="O274" s="142"/>
      <c r="P274" s="142"/>
      <c r="Q274" s="142"/>
      <c r="R274" s="142"/>
      <c r="S274" s="142"/>
      <c r="T274" s="142"/>
      <c r="U274" s="142"/>
      <c r="V274" s="142"/>
      <c r="W274" s="142"/>
      <c r="X274" s="142"/>
      <c r="Y274" s="142"/>
      <c r="Z274" s="142"/>
      <c r="AA274" s="142"/>
      <c r="AB274" s="142"/>
      <c r="AC274" s="142"/>
      <c r="AD274" s="142"/>
      <c r="AE274" s="142"/>
      <c r="AF274" s="142"/>
    </row>
    <row r="275" spans="1:32" ht="12.75" customHeight="1">
      <c r="A275" s="10"/>
      <c r="B275" s="142"/>
      <c r="C275" s="142"/>
      <c r="D275" s="142"/>
      <c r="E275" s="142"/>
      <c r="F275" s="142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42"/>
      <c r="AC275" s="142"/>
      <c r="AD275" s="142"/>
      <c r="AE275" s="142"/>
      <c r="AF275" s="142"/>
    </row>
    <row r="276" spans="1:32" ht="12.75" customHeight="1">
      <c r="A276" s="10"/>
      <c r="B276" s="142"/>
      <c r="C276" s="142"/>
      <c r="D276" s="142"/>
      <c r="E276" s="142"/>
      <c r="F276" s="142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/>
      <c r="Q276" s="142"/>
      <c r="R276" s="142"/>
      <c r="S276" s="142"/>
      <c r="T276" s="142"/>
      <c r="U276" s="142"/>
      <c r="V276" s="142"/>
      <c r="W276" s="142"/>
      <c r="X276" s="142"/>
      <c r="Y276" s="142"/>
      <c r="Z276" s="142"/>
      <c r="AA276" s="142"/>
      <c r="AB276" s="142"/>
      <c r="AC276" s="142"/>
      <c r="AD276" s="142"/>
      <c r="AE276" s="142"/>
      <c r="AF276" s="142"/>
    </row>
    <row r="277" spans="1:32" ht="12.75" customHeight="1">
      <c r="A277" s="10"/>
      <c r="B277" s="142"/>
      <c r="C277" s="142"/>
      <c r="D277" s="142"/>
      <c r="E277" s="142"/>
      <c r="F277" s="142"/>
      <c r="G277" s="142"/>
      <c r="H277" s="142"/>
      <c r="I277" s="142"/>
      <c r="J277" s="142"/>
      <c r="K277" s="142"/>
      <c r="L277" s="142"/>
      <c r="M277" s="142"/>
      <c r="N277" s="142"/>
      <c r="O277" s="142"/>
      <c r="P277" s="142"/>
      <c r="Q277" s="142"/>
      <c r="R277" s="142"/>
      <c r="S277" s="142"/>
      <c r="T277" s="142"/>
      <c r="U277" s="142"/>
      <c r="V277" s="142"/>
      <c r="W277" s="142"/>
      <c r="X277" s="142"/>
      <c r="Y277" s="142"/>
      <c r="Z277" s="142"/>
      <c r="AA277" s="142"/>
      <c r="AB277" s="142"/>
      <c r="AC277" s="142"/>
      <c r="AD277" s="142"/>
      <c r="AE277" s="142"/>
      <c r="AF277" s="142"/>
    </row>
    <row r="278" spans="1:32" ht="12.75" customHeight="1">
      <c r="A278" s="10"/>
      <c r="B278" s="142"/>
      <c r="C278" s="142"/>
      <c r="D278" s="142"/>
      <c r="E278" s="142"/>
      <c r="F278" s="142"/>
      <c r="G278" s="142"/>
      <c r="H278" s="142"/>
      <c r="I278" s="142"/>
      <c r="J278" s="142"/>
      <c r="K278" s="142"/>
      <c r="L278" s="142"/>
      <c r="M278" s="142"/>
      <c r="N278" s="142"/>
      <c r="O278" s="142"/>
      <c r="P278" s="142"/>
      <c r="Q278" s="142"/>
      <c r="R278" s="142"/>
      <c r="S278" s="142"/>
      <c r="T278" s="142"/>
      <c r="U278" s="142"/>
      <c r="V278" s="142"/>
      <c r="W278" s="142"/>
      <c r="X278" s="142"/>
      <c r="Y278" s="142"/>
      <c r="Z278" s="142"/>
      <c r="AA278" s="142"/>
      <c r="AB278" s="142"/>
      <c r="AC278" s="142"/>
      <c r="AD278" s="142"/>
      <c r="AE278" s="142"/>
      <c r="AF278" s="142"/>
    </row>
    <row r="279" spans="1:32" ht="12.75" customHeight="1">
      <c r="A279" s="10"/>
      <c r="B279" s="142"/>
      <c r="C279" s="142"/>
      <c r="D279" s="142"/>
      <c r="E279" s="142"/>
      <c r="F279" s="142"/>
      <c r="G279" s="142"/>
      <c r="H279" s="142"/>
      <c r="I279" s="142"/>
      <c r="J279" s="142"/>
      <c r="K279" s="142"/>
      <c r="L279" s="142"/>
      <c r="M279" s="142"/>
      <c r="N279" s="142"/>
      <c r="O279" s="142"/>
      <c r="P279" s="142"/>
      <c r="Q279" s="142"/>
      <c r="R279" s="142"/>
      <c r="S279" s="142"/>
      <c r="T279" s="142"/>
      <c r="U279" s="142"/>
      <c r="V279" s="142"/>
      <c r="W279" s="142"/>
      <c r="X279" s="142"/>
      <c r="Y279" s="142"/>
      <c r="Z279" s="142"/>
      <c r="AA279" s="142"/>
      <c r="AB279" s="142"/>
      <c r="AC279" s="142"/>
      <c r="AD279" s="142"/>
      <c r="AE279" s="142"/>
      <c r="AF279" s="142"/>
    </row>
    <row r="280" spans="1:32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1:32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1:32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1:32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1:32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1:32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 spans="1:32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1:3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1:32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1:32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1:32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1:32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1:32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  <row r="308" spans="1:32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</row>
    <row r="309" spans="1:32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</row>
    <row r="310" spans="1:32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</row>
    <row r="311" spans="1:32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</row>
    <row r="312" spans="1:3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</row>
    <row r="313" spans="1:32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</row>
    <row r="314" spans="1:32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</row>
    <row r="315" spans="1:32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 spans="1:32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 spans="1:32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 spans="1:32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</row>
    <row r="319" spans="1:32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 spans="1:32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 spans="1:32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</row>
    <row r="322" spans="1:3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 spans="1:32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1:32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1:32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 spans="1:32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 spans="1:32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</row>
    <row r="328" spans="1:32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</row>
    <row r="329" spans="1:32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</row>
    <row r="330" spans="1:32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</row>
    <row r="331" spans="1:32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</row>
    <row r="332" spans="1: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</row>
    <row r="333" spans="1:32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</row>
    <row r="334" spans="1:32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</row>
    <row r="335" spans="1:32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</row>
    <row r="336" spans="1:32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 spans="1:32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1:32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 spans="1:32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 spans="1:32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 spans="1:32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 spans="1:3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 spans="1:32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 spans="1:32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</row>
    <row r="345" spans="1:32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 spans="1:32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 spans="1:32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</row>
    <row r="348" spans="1:32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</row>
    <row r="349" spans="1:32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</row>
    <row r="350" spans="1:32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</row>
    <row r="351" spans="1:32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</row>
    <row r="352" spans="1:3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</row>
    <row r="353" spans="1:32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</row>
    <row r="354" spans="1:32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</row>
    <row r="355" spans="1:32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</row>
    <row r="356" spans="1:32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</row>
    <row r="357" spans="1:32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</row>
    <row r="358" spans="1:32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</row>
    <row r="359" spans="1:32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</row>
    <row r="360" spans="1:32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</row>
    <row r="361" spans="1:32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</row>
    <row r="362" spans="1:3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</row>
    <row r="363" spans="1:32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</row>
    <row r="364" spans="1:32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</row>
    <row r="365" spans="1:32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</row>
    <row r="366" spans="1:32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</row>
    <row r="367" spans="1:32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</row>
    <row r="368" spans="1:32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</row>
    <row r="369" spans="1:32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</row>
    <row r="370" spans="1:32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</row>
    <row r="371" spans="1:32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</row>
    <row r="372" spans="1:3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</row>
    <row r="373" spans="1:32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 spans="1:32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</row>
    <row r="375" spans="1:32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</row>
    <row r="376" spans="1:32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</row>
    <row r="377" spans="1:32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</row>
    <row r="378" spans="1:32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</row>
    <row r="379" spans="1:32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</row>
    <row r="380" spans="1:32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</row>
    <row r="381" spans="1:32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</row>
    <row r="382" spans="1:3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</row>
    <row r="383" spans="1:32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</row>
    <row r="384" spans="1:32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</row>
    <row r="385" spans="1:32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</row>
    <row r="386" spans="1:32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</row>
    <row r="387" spans="1:32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</row>
    <row r="388" spans="1:32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</row>
    <row r="389" spans="1:32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</row>
    <row r="390" spans="1:32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</row>
    <row r="391" spans="1:32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</row>
    <row r="392" spans="1:3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</row>
    <row r="393" spans="1:32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</row>
    <row r="394" spans="1:32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</row>
    <row r="395" spans="1:32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</row>
    <row r="396" spans="1:32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</row>
    <row r="397" spans="1:32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</row>
    <row r="398" spans="1:32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</row>
    <row r="399" spans="1:32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</row>
    <row r="400" spans="1:32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</row>
    <row r="401" spans="1:32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</row>
    <row r="402" spans="1:3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</row>
    <row r="403" spans="1:32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</row>
    <row r="404" spans="1:32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</row>
    <row r="405" spans="1:32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</row>
    <row r="406" spans="1:32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</row>
    <row r="407" spans="1:32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</row>
    <row r="408" spans="1:32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</row>
    <row r="409" spans="1:32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</row>
    <row r="410" spans="1:32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</row>
    <row r="411" spans="1:32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</row>
    <row r="412" spans="1:3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</row>
    <row r="413" spans="1:32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</row>
    <row r="414" spans="1:32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</row>
    <row r="415" spans="1:32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</row>
    <row r="416" spans="1:32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</row>
    <row r="417" spans="1:32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</row>
    <row r="418" spans="1:32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</row>
    <row r="419" spans="1:32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</row>
    <row r="420" spans="1:32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</row>
    <row r="421" spans="1:32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</row>
    <row r="422" spans="1:32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</row>
    <row r="423" spans="1:32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</row>
    <row r="424" spans="1:32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</row>
    <row r="425" spans="1:32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</row>
    <row r="426" spans="1:32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</row>
    <row r="427" spans="1:32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</row>
    <row r="428" spans="1:32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</row>
    <row r="429" spans="1:32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</row>
    <row r="430" spans="1:32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</row>
    <row r="431" spans="1:32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</row>
    <row r="432" spans="1:32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</row>
    <row r="433" spans="1:32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</row>
    <row r="434" spans="1:32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</row>
    <row r="435" spans="1:32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</row>
    <row r="436" spans="1:32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</row>
    <row r="437" spans="1:32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</row>
    <row r="438" spans="1:32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</row>
    <row r="439" spans="1:32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</row>
    <row r="440" spans="1:32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</row>
    <row r="441" spans="1:32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</row>
    <row r="442" spans="1:32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</row>
    <row r="443" spans="1:32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</row>
    <row r="444" spans="1:32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</row>
    <row r="445" spans="1:32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</row>
    <row r="446" spans="1:32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</row>
    <row r="447" spans="1:32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</row>
    <row r="448" spans="1:32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</row>
    <row r="449" spans="1:32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</row>
    <row r="450" spans="1:32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</row>
    <row r="451" spans="1:32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</row>
    <row r="452" spans="1:32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</row>
    <row r="453" spans="1:32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</row>
    <row r="454" spans="1:32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</row>
    <row r="455" spans="1:32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</row>
    <row r="456" spans="1:32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</row>
    <row r="457" spans="1:32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</row>
    <row r="458" spans="1:32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</row>
    <row r="459" spans="1:32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</row>
    <row r="460" spans="1:32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</row>
    <row r="461" spans="1:32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</row>
    <row r="462" spans="1:32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</row>
    <row r="463" spans="1:32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</row>
    <row r="464" spans="1:32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</row>
    <row r="465" spans="1:32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</row>
    <row r="466" spans="1:32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</row>
    <row r="467" spans="1:32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</row>
    <row r="468" spans="1:32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</row>
    <row r="469" spans="1:32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</row>
    <row r="470" spans="1:32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</row>
    <row r="471" spans="1:32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</row>
    <row r="472" spans="1:32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</row>
    <row r="473" spans="1:32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</row>
    <row r="474" spans="1:32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</row>
    <row r="475" spans="1:32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</row>
    <row r="476" spans="1:32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</row>
    <row r="477" spans="1:32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</row>
    <row r="478" spans="1:32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</row>
    <row r="479" spans="1:32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</row>
    <row r="480" spans="1:32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</row>
    <row r="481" spans="1:32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</row>
    <row r="482" spans="1:32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</row>
    <row r="483" spans="1:32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</row>
    <row r="484" spans="1:32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</row>
    <row r="485" spans="1:32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</row>
    <row r="486" spans="1:32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</row>
    <row r="487" spans="1:32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</row>
    <row r="488" spans="1:32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</row>
    <row r="489" spans="1:32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</row>
    <row r="490" spans="1:32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</row>
    <row r="491" spans="1:32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</row>
    <row r="492" spans="1:32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</row>
    <row r="493" spans="1:32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</row>
    <row r="494" spans="1:32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</row>
    <row r="495" spans="1:32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</row>
    <row r="496" spans="1:32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</row>
    <row r="497" spans="1:32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</row>
    <row r="498" spans="1:32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</row>
    <row r="499" spans="1:32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</row>
    <row r="500" spans="1:32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</row>
    <row r="501" spans="1:32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</row>
    <row r="502" spans="1:32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</row>
    <row r="503" spans="1:32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</row>
    <row r="504" spans="1:32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</row>
    <row r="505" spans="1:32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</row>
    <row r="506" spans="1:32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</row>
    <row r="507" spans="1:32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</row>
    <row r="508" spans="1:32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</row>
    <row r="509" spans="1:32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</row>
    <row r="510" spans="1:32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 spans="1:32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</row>
    <row r="512" spans="1:32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</row>
    <row r="513" spans="1:32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</row>
    <row r="514" spans="1:32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</row>
    <row r="515" spans="1:32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</row>
    <row r="516" spans="1:32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</row>
    <row r="517" spans="1:32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</row>
    <row r="518" spans="1:32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</row>
    <row r="519" spans="1:32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</row>
    <row r="520" spans="1:32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</row>
    <row r="521" spans="1:32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</row>
    <row r="522" spans="1:32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</row>
    <row r="523" spans="1:32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</row>
    <row r="524" spans="1:32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</row>
    <row r="525" spans="1:32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</row>
    <row r="526" spans="1:32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</row>
    <row r="527" spans="1:32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</row>
    <row r="528" spans="1:32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</row>
    <row r="529" spans="1:32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</row>
    <row r="530" spans="1:32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</row>
    <row r="531" spans="1:32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</row>
    <row r="532" spans="1:32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</row>
    <row r="533" spans="1:32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</row>
    <row r="534" spans="1:32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</row>
    <row r="535" spans="1:32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</row>
    <row r="536" spans="1:32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</row>
    <row r="537" spans="1:32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</row>
    <row r="538" spans="1:32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</row>
    <row r="539" spans="1:32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</row>
    <row r="540" spans="1:32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</row>
    <row r="541" spans="1:32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</row>
    <row r="542" spans="1:32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</row>
    <row r="543" spans="1:32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</row>
    <row r="544" spans="1:32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</row>
    <row r="545" spans="1:32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</row>
    <row r="546" spans="1:32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</row>
    <row r="547" spans="1:32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</row>
    <row r="548" spans="1:32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</row>
    <row r="549" spans="1:32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</row>
    <row r="550" spans="1:32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</row>
    <row r="551" spans="1:32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</row>
    <row r="552" spans="1:32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</row>
    <row r="553" spans="1:32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</row>
    <row r="554" spans="1:32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</row>
    <row r="555" spans="1:32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</row>
    <row r="556" spans="1:32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</row>
    <row r="557" spans="1:32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</row>
    <row r="558" spans="1:32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</row>
    <row r="559" spans="1:32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</row>
    <row r="560" spans="1:32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</row>
    <row r="561" spans="1:32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</row>
    <row r="562" spans="1:32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</row>
    <row r="563" spans="1:32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</row>
    <row r="564" spans="1:32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</row>
    <row r="565" spans="1:32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</row>
    <row r="566" spans="1:32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</row>
    <row r="567" spans="1:32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</row>
    <row r="568" spans="1:32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</row>
    <row r="569" spans="1:32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</row>
    <row r="570" spans="1:32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</row>
    <row r="571" spans="1:32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</row>
    <row r="572" spans="1:32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</row>
    <row r="573" spans="1:32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</row>
    <row r="574" spans="1:32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</row>
    <row r="575" spans="1:32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</row>
    <row r="576" spans="1:32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</row>
    <row r="577" spans="1:32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</row>
    <row r="578" spans="1:32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</row>
    <row r="579" spans="1:32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</row>
    <row r="580" spans="1:32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</row>
    <row r="581" spans="1:32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</row>
    <row r="582" spans="1:32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</row>
    <row r="583" spans="1:32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</row>
    <row r="584" spans="1:32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</row>
    <row r="585" spans="1:32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</row>
    <row r="586" spans="1:32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</row>
    <row r="587" spans="1:32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</row>
    <row r="588" spans="1:32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</row>
    <row r="589" spans="1:32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</row>
    <row r="590" spans="1:32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</row>
    <row r="591" spans="1:32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</row>
    <row r="592" spans="1:32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</row>
    <row r="593" spans="1:32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</row>
    <row r="594" spans="1:32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</row>
    <row r="595" spans="1:32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</row>
    <row r="596" spans="1:32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</row>
    <row r="597" spans="1:32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</row>
    <row r="598" spans="1:32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</row>
    <row r="599" spans="1:32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</row>
    <row r="600" spans="1:32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</row>
    <row r="601" spans="1:32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</row>
    <row r="602" spans="1:32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</row>
    <row r="603" spans="1:32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</row>
    <row r="604" spans="1:32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</row>
    <row r="605" spans="1:32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</row>
    <row r="606" spans="1:32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</row>
    <row r="607" spans="1:32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</row>
    <row r="608" spans="1:32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</row>
    <row r="609" spans="1:32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</row>
    <row r="610" spans="1:32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</row>
    <row r="611" spans="1:32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</row>
    <row r="612" spans="1:32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</row>
    <row r="613" spans="1:32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</row>
    <row r="614" spans="1:32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</row>
    <row r="615" spans="1:32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</row>
    <row r="616" spans="1:32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</row>
    <row r="617" spans="1:32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</row>
    <row r="618" spans="1:32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</row>
    <row r="619" spans="1:32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</row>
    <row r="620" spans="1:32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</row>
    <row r="621" spans="1:32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</row>
    <row r="622" spans="1:32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</row>
    <row r="623" spans="1:32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</row>
    <row r="624" spans="1:32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</row>
    <row r="625" spans="1:32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</row>
    <row r="626" spans="1:32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</row>
    <row r="627" spans="1:32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</row>
    <row r="628" spans="1:32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</row>
    <row r="629" spans="1:32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</row>
    <row r="630" spans="1:32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</row>
    <row r="631" spans="1:32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</row>
    <row r="632" spans="1:32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</row>
    <row r="633" spans="1:32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</row>
    <row r="634" spans="1:32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</row>
    <row r="635" spans="1:32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</row>
    <row r="636" spans="1:32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</row>
    <row r="637" spans="1:32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</row>
    <row r="638" spans="1:32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</row>
    <row r="639" spans="1:32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</row>
    <row r="640" spans="1:32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</row>
    <row r="641" spans="1:32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</row>
    <row r="642" spans="1:32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</row>
    <row r="643" spans="1:32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</row>
    <row r="644" spans="1:32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</row>
    <row r="645" spans="1:32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</row>
    <row r="646" spans="1:32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</row>
    <row r="647" spans="1:32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</row>
    <row r="648" spans="1:32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 spans="1:32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</row>
    <row r="650" spans="1:32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</row>
    <row r="651" spans="1:32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</row>
    <row r="652" spans="1:32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</row>
    <row r="653" spans="1:32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</row>
    <row r="654" spans="1:32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</row>
    <row r="655" spans="1:32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</row>
    <row r="656" spans="1:32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</row>
    <row r="657" spans="1:32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</row>
    <row r="658" spans="1:32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</row>
    <row r="659" spans="1:32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</row>
    <row r="660" spans="1:32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</row>
    <row r="661" spans="1:32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</row>
    <row r="662" spans="1:32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</row>
    <row r="663" spans="1:32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</row>
    <row r="664" spans="1:32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</row>
    <row r="665" spans="1:32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</row>
    <row r="666" spans="1:32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</row>
    <row r="667" spans="1:32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</row>
    <row r="668" spans="1:32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</row>
    <row r="669" spans="1:32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</row>
    <row r="670" spans="1:32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</row>
    <row r="671" spans="1:32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</row>
    <row r="672" spans="1:32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</row>
    <row r="673" spans="1:32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</row>
    <row r="674" spans="1:32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</row>
    <row r="675" spans="1:32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</row>
    <row r="676" spans="1:32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</row>
    <row r="677" spans="1:32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</row>
    <row r="678" spans="1:32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</row>
    <row r="679" spans="1:32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</row>
    <row r="680" spans="1:32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</row>
    <row r="681" spans="1:32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</row>
    <row r="682" spans="1:32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</row>
    <row r="683" spans="1:32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</row>
    <row r="684" spans="1:32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</row>
    <row r="685" spans="1:32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</row>
    <row r="686" spans="1:32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</row>
    <row r="687" spans="1:32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</row>
    <row r="688" spans="1:32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</row>
    <row r="689" spans="1:32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</row>
    <row r="690" spans="1:32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</row>
    <row r="691" spans="1:32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</row>
    <row r="692" spans="1:32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</row>
    <row r="693" spans="1:32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</row>
    <row r="694" spans="1:32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</row>
    <row r="695" spans="1:32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</row>
    <row r="696" spans="1:32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</row>
    <row r="697" spans="1:32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</row>
    <row r="698" spans="1:32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</row>
    <row r="699" spans="1:32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</row>
    <row r="700" spans="1:32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</row>
    <row r="701" spans="1:32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</row>
    <row r="702" spans="1:32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</row>
    <row r="703" spans="1:32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</row>
    <row r="704" spans="1:32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</row>
    <row r="705" spans="1:32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</row>
    <row r="706" spans="1:32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</row>
    <row r="707" spans="1:32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</row>
    <row r="708" spans="1:32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</row>
    <row r="709" spans="1:32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</row>
    <row r="710" spans="1:32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</row>
    <row r="711" spans="1:32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</row>
    <row r="712" spans="1:32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</row>
    <row r="713" spans="1:32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</row>
    <row r="714" spans="1:32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</row>
    <row r="715" spans="1:32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</row>
    <row r="716" spans="1:32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</row>
    <row r="717" spans="1:32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</row>
    <row r="718" spans="1:32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</row>
    <row r="719" spans="1:32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</row>
    <row r="720" spans="1:32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</row>
    <row r="721" spans="1:32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</row>
    <row r="722" spans="1:32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</row>
    <row r="723" spans="1:32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</row>
    <row r="724" spans="1:32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</row>
    <row r="725" spans="1:32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</row>
    <row r="726" spans="1:32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</row>
    <row r="727" spans="1:32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</row>
    <row r="728" spans="1:32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</row>
    <row r="729" spans="1:32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</row>
    <row r="730" spans="1:32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</row>
    <row r="731" spans="1:32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</row>
    <row r="732" spans="1:32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</row>
    <row r="733" spans="1:32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</row>
    <row r="734" spans="1:32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</row>
    <row r="735" spans="1:32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</row>
    <row r="736" spans="1:32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</row>
    <row r="737" spans="1:32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</row>
    <row r="738" spans="1:32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</row>
    <row r="739" spans="1:32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</row>
    <row r="740" spans="1:32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</row>
    <row r="741" spans="1:32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</row>
    <row r="742" spans="1:32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</row>
    <row r="743" spans="1:32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</row>
    <row r="744" spans="1:32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</row>
    <row r="745" spans="1:32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</row>
    <row r="746" spans="1:32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</row>
    <row r="747" spans="1:32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</row>
    <row r="748" spans="1:32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</row>
    <row r="749" spans="1:32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</row>
    <row r="750" spans="1:32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</row>
    <row r="751" spans="1:32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</row>
    <row r="752" spans="1:32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</row>
    <row r="753" spans="1:32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</row>
    <row r="754" spans="1:32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</row>
    <row r="755" spans="1:32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</row>
    <row r="756" spans="1:32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</row>
    <row r="757" spans="1:32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</row>
    <row r="758" spans="1:32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</row>
    <row r="759" spans="1:32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</row>
    <row r="760" spans="1:32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</row>
    <row r="761" spans="1:32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</row>
    <row r="762" spans="1:32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</row>
    <row r="763" spans="1:32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</row>
    <row r="764" spans="1:32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</row>
    <row r="765" spans="1:32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</row>
    <row r="766" spans="1:32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</row>
    <row r="767" spans="1:32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</row>
    <row r="768" spans="1:32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</row>
    <row r="769" spans="1:32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</row>
    <row r="770" spans="1:32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</row>
    <row r="771" spans="1:32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</row>
    <row r="772" spans="1:32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</row>
    <row r="773" spans="1:32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</row>
    <row r="774" spans="1:32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</row>
    <row r="775" spans="1:32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</row>
    <row r="776" spans="1:32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</row>
    <row r="777" spans="1:32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</row>
    <row r="778" spans="1:32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</row>
    <row r="779" spans="1:32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</row>
    <row r="780" spans="1:32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</row>
    <row r="781" spans="1:32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</row>
    <row r="782" spans="1:32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</row>
    <row r="783" spans="1:32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</row>
    <row r="784" spans="1:32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</row>
    <row r="785" spans="1:32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</row>
    <row r="786" spans="1:32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</row>
    <row r="787" spans="1:32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</row>
    <row r="788" spans="1:32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</row>
    <row r="789" spans="1:32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</row>
    <row r="790" spans="1:32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</row>
    <row r="791" spans="1:32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</row>
    <row r="792" spans="1:32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</row>
    <row r="793" spans="1:32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</row>
    <row r="794" spans="1:32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</row>
    <row r="795" spans="1:32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</row>
    <row r="796" spans="1:32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</row>
    <row r="797" spans="1:32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</row>
    <row r="798" spans="1:32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</row>
    <row r="799" spans="1:32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</row>
    <row r="800" spans="1:32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</row>
    <row r="801" spans="1:32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</row>
    <row r="802" spans="1:32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</row>
    <row r="803" spans="1:32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</row>
    <row r="804" spans="1:32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</row>
    <row r="805" spans="1:32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</row>
    <row r="806" spans="1:32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</row>
    <row r="807" spans="1:32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</row>
    <row r="808" spans="1:32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</row>
    <row r="809" spans="1:32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</row>
    <row r="810" spans="1:32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</row>
    <row r="811" spans="1:32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</row>
    <row r="812" spans="1:32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</row>
    <row r="813" spans="1:32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</row>
    <row r="814" spans="1:32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</row>
    <row r="815" spans="1:32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</row>
    <row r="816" spans="1:32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</row>
    <row r="817" spans="1:32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</row>
    <row r="818" spans="1:32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</row>
    <row r="819" spans="1:32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</row>
    <row r="820" spans="1:32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</row>
    <row r="821" spans="1:32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</row>
    <row r="822" spans="1:32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</row>
    <row r="823" spans="1:32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</row>
    <row r="824" spans="1:32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</row>
    <row r="825" spans="1:32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</row>
    <row r="826" spans="1:32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</row>
    <row r="827" spans="1:32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</row>
    <row r="828" spans="1:32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</row>
    <row r="829" spans="1:32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</row>
    <row r="830" spans="1:32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</row>
    <row r="831" spans="1:32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</row>
    <row r="832" spans="1:32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</row>
    <row r="833" spans="1:32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</row>
    <row r="834" spans="1:32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 spans="1:32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</row>
    <row r="836" spans="1:32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</row>
    <row r="837" spans="1:32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</row>
    <row r="838" spans="1:32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</row>
    <row r="839" spans="1:32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</row>
    <row r="840" spans="1:32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</row>
    <row r="841" spans="1:32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</row>
    <row r="842" spans="1:32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</row>
    <row r="843" spans="1:32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</row>
    <row r="844" spans="1:32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</row>
    <row r="845" spans="1:32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</row>
    <row r="846" spans="1:32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</row>
    <row r="847" spans="1:32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</row>
    <row r="848" spans="1:32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</row>
    <row r="849" spans="1:32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</row>
    <row r="850" spans="1:32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</row>
    <row r="851" spans="1:32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</row>
    <row r="852" spans="1:32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</row>
    <row r="853" spans="1:32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</row>
    <row r="854" spans="1:32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</row>
    <row r="855" spans="1:32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</row>
    <row r="856" spans="1:32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</row>
    <row r="857" spans="1:32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</row>
    <row r="858" spans="1:32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</row>
    <row r="859" spans="1:32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</row>
    <row r="860" spans="1:32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</row>
    <row r="861" spans="1:32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</row>
    <row r="862" spans="1:32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</row>
    <row r="863" spans="1:32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</row>
    <row r="864" spans="1:32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</row>
    <row r="865" spans="1:32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</row>
    <row r="866" spans="1:32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</row>
    <row r="867" spans="1:32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</row>
    <row r="868" spans="1:32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</row>
    <row r="869" spans="1:32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</row>
    <row r="870" spans="1:32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</row>
    <row r="871" spans="1:32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</row>
    <row r="872" spans="1:32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</row>
    <row r="873" spans="1:32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</row>
    <row r="874" spans="1:32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</row>
    <row r="875" spans="1:32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</row>
    <row r="876" spans="1:32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</row>
    <row r="877" spans="1:32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</row>
    <row r="878" spans="1:32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</row>
    <row r="879" spans="1:32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</row>
    <row r="880" spans="1:32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</row>
    <row r="881" spans="1:32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</row>
    <row r="882" spans="1:32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</row>
    <row r="883" spans="1:32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</row>
    <row r="884" spans="1:32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</row>
    <row r="885" spans="1:32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</row>
    <row r="886" spans="1:32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</row>
    <row r="887" spans="1:32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</row>
    <row r="888" spans="1:32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</row>
    <row r="889" spans="1:32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</row>
    <row r="890" spans="1:32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</row>
    <row r="891" spans="1:32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</row>
    <row r="892" spans="1:32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</row>
    <row r="893" spans="1:32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</row>
    <row r="894" spans="1:32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</row>
    <row r="895" spans="1:32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</row>
    <row r="896" spans="1:32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</row>
    <row r="897" spans="1:32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</row>
    <row r="898" spans="1:32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</row>
    <row r="899" spans="1:32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</row>
    <row r="900" spans="1:32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</row>
    <row r="901" spans="1:32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</row>
    <row r="902" spans="1:32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</row>
    <row r="903" spans="1:32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</row>
    <row r="904" spans="1:32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</row>
    <row r="905" spans="1:32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</row>
    <row r="906" spans="1:32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</row>
    <row r="907" spans="1:32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</row>
    <row r="908" spans="1:32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</row>
    <row r="909" spans="1:32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</row>
    <row r="910" spans="1:32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</row>
    <row r="911" spans="1:32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</row>
    <row r="912" spans="1:32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</row>
    <row r="913" spans="1:32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</row>
    <row r="914" spans="1:32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</row>
    <row r="915" spans="1:32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</row>
    <row r="916" spans="1:32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</row>
    <row r="917" spans="1:32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</row>
    <row r="918" spans="1:32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</row>
    <row r="919" spans="1:32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</row>
    <row r="920" spans="1:32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</row>
    <row r="921" spans="1:32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</row>
    <row r="922" spans="1:32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</row>
    <row r="923" spans="1:32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</row>
    <row r="924" spans="1:32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</row>
    <row r="925" spans="1:32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</row>
    <row r="926" spans="1:32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</row>
    <row r="927" spans="1:32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</row>
    <row r="928" spans="1:32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</row>
    <row r="929" spans="1:32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</row>
    <row r="930" spans="1:32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</row>
    <row r="931" spans="1:32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</row>
    <row r="932" spans="1:32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</row>
    <row r="933" spans="1:32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</row>
    <row r="934" spans="1:32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</row>
    <row r="935" spans="1:32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</row>
    <row r="936" spans="1:32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</row>
    <row r="937" spans="1:32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</row>
    <row r="938" spans="1:32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 spans="1:32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</row>
    <row r="940" spans="1:32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</row>
    <row r="941" spans="1:32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</row>
    <row r="942" spans="1:32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</row>
    <row r="943" spans="1:32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</row>
    <row r="944" spans="1:32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</row>
    <row r="945" spans="1:32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</row>
    <row r="946" spans="1:32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</row>
    <row r="947" spans="1:32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</row>
    <row r="948" spans="1:32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</row>
    <row r="949" spans="1:32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</row>
    <row r="950" spans="1:32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</row>
    <row r="951" spans="1:32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</row>
    <row r="952" spans="1:32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</row>
    <row r="953" spans="1:32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</row>
    <row r="954" spans="1:32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</row>
    <row r="955" spans="1:32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</row>
    <row r="956" spans="1:32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</row>
    <row r="957" spans="1:32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</row>
    <row r="958" spans="1:32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</row>
    <row r="959" spans="1:32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</row>
    <row r="960" spans="1:32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</row>
    <row r="961" spans="1:32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</row>
    <row r="962" spans="1:32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</row>
    <row r="963" spans="1:32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</row>
    <row r="964" spans="1:32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</row>
    <row r="965" spans="1:32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</row>
    <row r="966" spans="1:32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</row>
    <row r="967" spans="1:32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</row>
    <row r="968" spans="1:32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</row>
    <row r="969" spans="1:32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</row>
    <row r="970" spans="1:32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</row>
    <row r="971" spans="1:32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</row>
    <row r="972" spans="1:32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</row>
    <row r="973" spans="1:32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</row>
    <row r="974" spans="1:32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</row>
    <row r="975" spans="1:32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</row>
    <row r="976" spans="1:32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</row>
    <row r="977" spans="1:32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</row>
    <row r="978" spans="1:32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</row>
    <row r="979" spans="1:32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</row>
    <row r="980" spans="1:32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</row>
    <row r="981" spans="1:32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</row>
    <row r="982" spans="1:32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</row>
    <row r="983" spans="1:32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</row>
    <row r="984" spans="1:32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</row>
    <row r="985" spans="1:32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</row>
    <row r="986" spans="1:32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</row>
    <row r="987" spans="1:32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</row>
    <row r="988" spans="1:32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</row>
    <row r="989" spans="1:32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</row>
    <row r="990" spans="1:32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</row>
    <row r="991" spans="1:32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</row>
    <row r="992" spans="1:32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</row>
    <row r="993" spans="1:32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</row>
    <row r="994" spans="1:32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</row>
    <row r="995" spans="1:32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</row>
    <row r="996" spans="1:32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</row>
  </sheetData>
  <conditionalFormatting sqref="B5:F5 Z5:AF5 A75:AF75">
    <cfRule type="cellIs" dxfId="14" priority="1" operator="equal">
      <formula>"N/A"</formula>
    </cfRule>
  </conditionalFormatting>
  <pageMargins left="0.7" right="0.7" top="0.75" bottom="0.75" header="0" footer="0"/>
  <pageSetup orientation="portrait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outlinePr summaryBelow="0" summaryRight="0"/>
  </sheetPr>
  <dimension ref="A1:Z1000"/>
  <sheetViews>
    <sheetView workbookViewId="0">
      <selection activeCell="H9" sqref="H9"/>
    </sheetView>
  </sheetViews>
  <sheetFormatPr baseColWidth="10" defaultColWidth="14.5" defaultRowHeight="15" customHeight="1"/>
  <cols>
    <col min="1" max="1" width="17.33203125" style="8" customWidth="1"/>
    <col min="2" max="2" width="27.6640625" style="8" customWidth="1"/>
    <col min="3" max="3" width="23.5" style="8" customWidth="1"/>
    <col min="4" max="4" width="27.5" style="8" customWidth="1"/>
    <col min="5" max="5" width="25.6640625" style="8" customWidth="1"/>
    <col min="6" max="6" width="16" style="8" customWidth="1"/>
    <col min="7" max="16384" width="14.5" style="8"/>
  </cols>
  <sheetData>
    <row r="1" spans="1:26" ht="50" customHeight="1">
      <c r="A1" s="190"/>
      <c r="B1" s="193" t="s">
        <v>312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6" ht="18" customHeight="1">
      <c r="A2" s="180" t="s">
        <v>313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2"/>
    </row>
    <row r="3" spans="1:26" ht="12.7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.7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.75" customHeight="1">
      <c r="A6" s="13"/>
      <c r="B6" s="199" t="s">
        <v>13</v>
      </c>
      <c r="C6" s="212" t="s">
        <v>314</v>
      </c>
      <c r="D6" s="212" t="s">
        <v>315</v>
      </c>
      <c r="E6" s="212" t="s">
        <v>316</v>
      </c>
      <c r="F6" s="213" t="s">
        <v>317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customFormat="1" ht="12.75" hidden="1" customHeight="1">
      <c r="A7" s="1"/>
      <c r="B7" s="3" t="s">
        <v>36</v>
      </c>
      <c r="C7" s="4">
        <f>IFERROR(HLOOKUP(B7,Economy!$B$10:$AZ$33,24,FALSE),"N/A")</f>
        <v>32.223144104803495</v>
      </c>
      <c r="D7" s="5">
        <f>HLOOKUP(B7,Economy!$A$36:$AZ$57,22,FALSE)</f>
        <v>8.2799999999999994</v>
      </c>
      <c r="E7" s="5">
        <f>HLOOKUP(B7,Economy!$A$36:$AZ$71,36,FALSE)</f>
        <v>8.2799999999999994</v>
      </c>
      <c r="F7" s="2">
        <f>HLOOKUP(B7,'Currency Conversions'!$A$5:$AZ$10,6,FALSE)</f>
        <v>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3"/>
      <c r="B8" s="203" t="s">
        <v>23</v>
      </c>
      <c r="C8" s="204">
        <f>IFERROR(HLOOKUP(B8,Economy!$B$10:$AZ$33,24,FALSE),"N/A")</f>
        <v>7.8666666666666671</v>
      </c>
      <c r="D8" s="204">
        <f>HLOOKUP(B8,Economy!$A$36:$AZ$57,22,FALSE)</f>
        <v>3.3688888888888884</v>
      </c>
      <c r="E8" s="204">
        <f>HLOOKUP(B8,Economy!$A$36:$AZ$71,36,FALSE)</f>
        <v>3.3688888888888884</v>
      </c>
      <c r="F8" s="205">
        <f>HLOOKUP(B8,'Currency Conversions'!$A$5:$AZ$10,6,FALSE)</f>
        <v>7.5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>
      <c r="A9" s="13"/>
      <c r="B9" s="206" t="s">
        <v>22</v>
      </c>
      <c r="C9" s="202">
        <f>IFERROR(HLOOKUP(B9,Economy!$B$10:$AZ$33,24,FALSE),"N/A")</f>
        <v>7.8666666666666671</v>
      </c>
      <c r="D9" s="202">
        <f>HLOOKUP(B9,Economy!$A$36:$AZ$57,22,FALSE)</f>
        <v>2.7733333333333334</v>
      </c>
      <c r="E9" s="202">
        <f>HLOOKUP(B9,Economy!$A$36:$AZ$71,36,FALSE)</f>
        <v>2.7733333333333334</v>
      </c>
      <c r="F9" s="207">
        <f>HLOOKUP(B9,'Currency Conversions'!$A$5:$AZ$10,6,FALSE)</f>
        <v>7.5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 customHeight="1">
      <c r="A10" s="13"/>
      <c r="B10" s="206" t="s">
        <v>30</v>
      </c>
      <c r="C10" s="202">
        <f>IFERROR(HLOOKUP(B10,Economy!$B$10:$AZ$33,24,FALSE),"N/A")</f>
        <v>8.6</v>
      </c>
      <c r="D10" s="202">
        <f>HLOOKUP(B10,Economy!$A$36:$AZ$57,22,FALSE)</f>
        <v>2.64</v>
      </c>
      <c r="E10" s="202">
        <f>HLOOKUP(B10,Economy!$A$36:$AZ$71,36,FALSE)</f>
        <v>2.68</v>
      </c>
      <c r="F10" s="207">
        <f>HLOOKUP(B10,'Currency Conversions'!$A$5:$AZ$10,6,FALSE)</f>
        <v>25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>
      <c r="A11" s="13"/>
      <c r="B11" s="206" t="s">
        <v>33</v>
      </c>
      <c r="C11" s="202">
        <f>IFERROR(HLOOKUP(B11,Economy!$B$10:$AZ$33,24,FALSE),"N/A")</f>
        <v>2.3720238095238093</v>
      </c>
      <c r="D11" s="202">
        <f>HLOOKUP(B11,Economy!$A$36:$AZ$57,22,FALSE)</f>
        <v>2.4671829573934838</v>
      </c>
      <c r="E11" s="202">
        <f>HLOOKUP(B11,Economy!$A$36:$AZ$71,36,FALSE)</f>
        <v>2.5671829573934839</v>
      </c>
      <c r="F11" s="207">
        <f>HLOOKUP(B11,'Currency Conversions'!$A$5:$AZ$10,6,FALSE)</f>
        <v>10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>
      <c r="A12" s="13"/>
      <c r="B12" s="206" t="s">
        <v>29</v>
      </c>
      <c r="C12" s="202">
        <f>IFERROR(HLOOKUP(B12,Economy!$B$10:$AZ$33,24,FALSE),"N/A")</f>
        <v>1.9</v>
      </c>
      <c r="D12" s="202">
        <f>HLOOKUP(B12,Economy!$A$36:$AZ$57,22,FALSE)</f>
        <v>2.0733333333333333</v>
      </c>
      <c r="E12" s="202">
        <f>HLOOKUP(B12,Economy!$A$36:$AZ$71,36,FALSE)</f>
        <v>2.1303333333333332</v>
      </c>
      <c r="F12" s="207">
        <f>HLOOKUP(B12,'Currency Conversions'!$A$5:$AZ$10,6,FALSE)</f>
        <v>1000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2.75" customHeight="1">
      <c r="A13" s="13"/>
      <c r="B13" s="206" t="s">
        <v>31</v>
      </c>
      <c r="C13" s="202">
        <f>IFERROR(HLOOKUP(B13,Economy!$B$10:$AZ$33,24,FALSE),"N/A")</f>
        <v>7</v>
      </c>
      <c r="D13" s="202">
        <f>HLOOKUP(B13,Economy!$A$36:$AZ$57,22,FALSE)</f>
        <v>2</v>
      </c>
      <c r="E13" s="202">
        <f>HLOOKUP(B13,Economy!$A$36:$AZ$71,36,FALSE)</f>
        <v>2.04</v>
      </c>
      <c r="F13" s="207">
        <f>HLOOKUP(B13,'Currency Conversions'!$A$5:$AZ$10,6,FALSE)</f>
        <v>25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>
      <c r="A14" s="13"/>
      <c r="B14" s="206" t="s">
        <v>19</v>
      </c>
      <c r="C14" s="202">
        <f>IFERROR(HLOOKUP(B14,Economy!$B$10:$AZ$33,24,FALSE),"N/A")</f>
        <v>9.99</v>
      </c>
      <c r="D14" s="202">
        <f>HLOOKUP(B14,Economy!$A$36:$AZ$57,22,FALSE)</f>
        <v>1.9059999999999999</v>
      </c>
      <c r="E14" s="202">
        <f>HLOOKUP(B14,Economy!$A$36:$AZ$71,36,FALSE)</f>
        <v>1.956</v>
      </c>
      <c r="F14" s="207">
        <f>HLOOKUP(B14,'Currency Conversions'!$A$5:$AZ$10,6,FALSE)</f>
        <v>200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customHeight="1">
      <c r="A15" s="13"/>
      <c r="B15" s="208" t="s">
        <v>41</v>
      </c>
      <c r="C15" s="202">
        <f>IFERROR(HLOOKUP(B15,Economy!$B$10:$AZ$33,24,FALSE),"N/A")</f>
        <v>1.4354999999999998</v>
      </c>
      <c r="D15" s="202">
        <f>HLOOKUP(B15,Economy!$A$36:$AZ$57,22,FALSE)</f>
        <v>1.6829999999999998</v>
      </c>
      <c r="E15" s="202">
        <f>HLOOKUP(B15,Economy!$A$36:$AZ$71,36,FALSE)</f>
        <v>1.6829999999999998</v>
      </c>
      <c r="F15" s="207">
        <f>HLOOKUP(B15,'Currency Conversions'!$A$5:$AZ$10,6,FALSE)</f>
        <v>101.01010101010101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customHeight="1">
      <c r="A16" s="13"/>
      <c r="B16" s="206" t="s">
        <v>21</v>
      </c>
      <c r="C16" s="202">
        <f>IFERROR(HLOOKUP(B16,Economy!$B$10:$AZ$33,24,FALSE),"N/A")</f>
        <v>7.8666666666666671</v>
      </c>
      <c r="D16" s="202">
        <f>HLOOKUP(B16,Economy!$A$36:$AZ$57,22,FALSE)</f>
        <v>1.4933333333333332</v>
      </c>
      <c r="E16" s="202">
        <f>HLOOKUP(B16,Economy!$A$36:$AZ$71,36,FALSE)</f>
        <v>1.4933333333333332</v>
      </c>
      <c r="F16" s="207">
        <f>HLOOKUP(B16,'Currency Conversions'!$A$5:$AZ$10,6,FALSE)</f>
        <v>7.5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>
      <c r="A17" s="13"/>
      <c r="B17" s="208" t="s">
        <v>39</v>
      </c>
      <c r="C17" s="202">
        <f>IFERROR(HLOOKUP(B17,Economy!$B$10:$AZ$33,24,FALSE),"N/A")</f>
        <v>4</v>
      </c>
      <c r="D17" s="202">
        <f>HLOOKUP(B17,Economy!$A$36:$AZ$57,22,FALSE)</f>
        <v>1.4666666666666668</v>
      </c>
      <c r="E17" s="202">
        <f>HLOOKUP(B17,Economy!$A$36:$AZ$71,36,FALSE)</f>
        <v>1.4666666666666668</v>
      </c>
      <c r="F17" s="207">
        <f>HLOOKUP(B17,'Currency Conversions'!$A$5:$AZ$10,6,FALSE)</f>
        <v>75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>
      <c r="A18" s="13"/>
      <c r="B18" s="208" t="s">
        <v>42</v>
      </c>
      <c r="C18" s="202">
        <f>IFERROR(HLOOKUP(B18,Economy!$B$10:$AZ$33,24,FALSE),"N/A")</f>
        <v>14.700833333333334</v>
      </c>
      <c r="D18" s="202">
        <f>HLOOKUP(B18,Economy!$A$36:$AZ$57,22,FALSE)</f>
        <v>1.3479916666666667</v>
      </c>
      <c r="E18" s="202">
        <f>HLOOKUP(B18,Economy!$A$36:$AZ$71,36,FALSE)</f>
        <v>1.3479916666666667</v>
      </c>
      <c r="F18" s="207">
        <f>HLOOKUP(B18,'Currency Conversions'!$A$5:$AZ$10,6,FALSE)</f>
        <v>4.0133779264214047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customHeight="1">
      <c r="A19" s="13"/>
      <c r="B19" s="206" t="s">
        <v>26</v>
      </c>
      <c r="C19" s="202">
        <f>IFERROR(HLOOKUP(B19,Economy!$B$10:$AZ$33,24,FALSE),"N/A")</f>
        <v>2.2000000000000002</v>
      </c>
      <c r="D19" s="202">
        <f>HLOOKUP(B19,Economy!$A$36:$AZ$57,22,FALSE)</f>
        <v>1.3266666666666667</v>
      </c>
      <c r="E19" s="202">
        <f>HLOOKUP(B19,Economy!$A$36:$AZ$71,36,FALSE)</f>
        <v>1.3266666666666667</v>
      </c>
      <c r="F19" s="207">
        <f>HLOOKUP(B19,'Currency Conversions'!$A$5:$AZ$10,6,FALSE)</f>
        <v>10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2.75" customHeight="1">
      <c r="A20" s="13"/>
      <c r="B20" s="206" t="s">
        <v>34</v>
      </c>
      <c r="C20" s="202">
        <f>IFERROR(HLOOKUP(B20,Economy!$B$10:$AZ$33,24,FALSE),"N/A")</f>
        <v>1.9</v>
      </c>
      <c r="D20" s="202">
        <f>HLOOKUP(B20,Economy!$A$36:$AZ$57,22,FALSE)</f>
        <v>1.2799999999999998</v>
      </c>
      <c r="E20" s="202">
        <f>HLOOKUP(B20,Economy!$A$36:$AZ$71,36,FALSE)</f>
        <v>1.3489999999999998</v>
      </c>
      <c r="F20" s="207">
        <f>HLOOKUP(B20,'Currency Conversions'!$A$5:$AZ$10,6,FALSE)</f>
        <v>1000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customHeight="1">
      <c r="A21" s="13"/>
      <c r="B21" s="208" t="s">
        <v>15</v>
      </c>
      <c r="C21" s="202">
        <f>IFERROR(HLOOKUP(B21,Economy!$B$10:$AZ$33,24,FALSE),"N/A")</f>
        <v>1.6666666666666667</v>
      </c>
      <c r="D21" s="202">
        <f>HLOOKUP(B21,Economy!$A$36:$AZ$57,22,FALSE)</f>
        <v>1.234</v>
      </c>
      <c r="E21" s="202">
        <f>HLOOKUP(B21,Economy!$A$36:$AZ$71,36,FALSE)</f>
        <v>1.6328</v>
      </c>
      <c r="F21" s="207">
        <f>HLOOKUP(B21,'Currency Conversions'!$A$5:$AZ$10,6,FALSE)</f>
        <v>7500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customHeight="1">
      <c r="A22" s="13"/>
      <c r="B22" s="206" t="s">
        <v>32</v>
      </c>
      <c r="C22" s="202">
        <f>IFERROR(HLOOKUP(B22,Economy!$B$10:$AZ$33,24,FALSE),"N/A")</f>
        <v>8.1999999999999993</v>
      </c>
      <c r="D22" s="202">
        <f>HLOOKUP(B22,Economy!$A$36:$AZ$57,22,FALSE)</f>
        <v>1.1500000000000001</v>
      </c>
      <c r="E22" s="202">
        <f>HLOOKUP(B22,Economy!$A$36:$AZ$71,36,FALSE)</f>
        <v>1.1500000000000001</v>
      </c>
      <c r="F22" s="207">
        <f>HLOOKUP(B22,'Currency Conversions'!$A$5:$AZ$10,6,FALSE)</f>
        <v>10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>
      <c r="A23" s="13"/>
      <c r="B23" s="206" t="s">
        <v>18</v>
      </c>
      <c r="C23" s="202">
        <f>IFERROR(HLOOKUP(B23,Economy!$B$10:$AZ$33,24,FALSE),"N/A")</f>
        <v>1.0169491525423728</v>
      </c>
      <c r="D23" s="202">
        <f>HLOOKUP(B23,Economy!$A$36:$AZ$57,22,FALSE)</f>
        <v>1.1389830508474577</v>
      </c>
      <c r="E23" s="202">
        <f>HLOOKUP(B23,Economy!$A$36:$AZ$71,36,FALSE)</f>
        <v>1.1389830508474577</v>
      </c>
      <c r="F23" s="207">
        <f>HLOOKUP(B23,'Currency Conversions'!$A$5:$AZ$10,6,FALSE)</f>
        <v>147.5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>
      <c r="A24" s="13"/>
      <c r="B24" s="206" t="s">
        <v>27</v>
      </c>
      <c r="C24" s="202">
        <f>IFERROR(HLOOKUP(B24,Economy!$B$10:$AZ$33,24,FALSE),"N/A")</f>
        <v>6.8</v>
      </c>
      <c r="D24" s="202">
        <f>HLOOKUP(B24,Economy!$A$36:$AZ$57,22,FALSE)</f>
        <v>0.96000000000000019</v>
      </c>
      <c r="E24" s="202">
        <f>HLOOKUP(B24,Economy!$A$36:$AZ$71,36,FALSE)</f>
        <v>0.96000000000000019</v>
      </c>
      <c r="F24" s="207">
        <f>HLOOKUP(B24,'Currency Conversions'!$A$5:$AZ$10,6,FALSE)</f>
        <v>10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>
      <c r="A25" s="13"/>
      <c r="B25" s="206" t="s">
        <v>38</v>
      </c>
      <c r="C25" s="202">
        <f>IFERROR(HLOOKUP(B25,Economy!$B$10:$AZ$33,24,FALSE),"N/A")</f>
        <v>1.2</v>
      </c>
      <c r="D25" s="202">
        <f>HLOOKUP(B25,Economy!$A$36:$AZ$57,22,FALSE)</f>
        <v>0.96</v>
      </c>
      <c r="E25" s="202">
        <f>HLOOKUP(B25,Economy!$A$36:$AZ$71,36,FALSE)</f>
        <v>0.96</v>
      </c>
      <c r="F25" s="207">
        <f>HLOOKUP(B25,'Currency Conversions'!$A$5:$AZ$10,6,FALSE)</f>
        <v>7.5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>
      <c r="A26" s="13"/>
      <c r="B26" s="206" t="s">
        <v>24</v>
      </c>
      <c r="C26" s="202">
        <f>IFERROR(HLOOKUP(B26,Economy!$B$10:$AZ$33,24,FALSE),"N/A")</f>
        <v>3</v>
      </c>
      <c r="D26" s="202">
        <f>HLOOKUP(B26,Economy!$A$36:$AZ$57,22,FALSE)</f>
        <v>0.94666666666666666</v>
      </c>
      <c r="E26" s="202">
        <f>HLOOKUP(B26,Economy!$A$36:$AZ$71,36,FALSE)</f>
        <v>1.9466666666666668</v>
      </c>
      <c r="F26" s="207">
        <f>HLOOKUP(B26,'Currency Conversions'!$A$5:$AZ$10,6,FALSE)</f>
        <v>25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>
      <c r="A27" s="13"/>
      <c r="B27" s="206" t="s">
        <v>28</v>
      </c>
      <c r="C27" s="202">
        <f>IFERROR(HLOOKUP(B27,Economy!$B$10:$AZ$33,24,FALSE),"N/A")</f>
        <v>4.9000000000000004</v>
      </c>
      <c r="D27" s="202">
        <f>HLOOKUP(B27,Economy!$A$36:$AZ$57,22,FALSE)</f>
        <v>0.82000000000000006</v>
      </c>
      <c r="E27" s="202">
        <f>HLOOKUP(B27,Economy!$A$36:$AZ$71,36,FALSE)</f>
        <v>0.82000000000000006</v>
      </c>
      <c r="F27" s="207">
        <f>HLOOKUP(B27,'Currency Conversions'!$A$5:$AZ$10,6,FALSE)</f>
        <v>10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2.75" customHeight="1">
      <c r="A28" s="13"/>
      <c r="B28" s="208" t="s">
        <v>43</v>
      </c>
      <c r="C28" s="202">
        <f>IFERROR(HLOOKUP(B28,Economy!$B$10:$AZ$33,24,FALSE),"N/A")</f>
        <v>2.8888888888888888</v>
      </c>
      <c r="D28" s="202">
        <f>HLOOKUP(B28,Economy!$A$36:$AZ$57,22,FALSE)</f>
        <v>0.71111111111111103</v>
      </c>
      <c r="E28" s="202">
        <f>HLOOKUP(B28,Economy!$A$36:$AZ$71,36,FALSE)</f>
        <v>0.71111111111111103</v>
      </c>
      <c r="F28" s="207">
        <f>HLOOKUP(B28,'Currency Conversions'!$A$5:$AZ$10,6,FALSE)</f>
        <v>900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>
      <c r="A29" s="13"/>
      <c r="B29" s="206" t="s">
        <v>25</v>
      </c>
      <c r="C29" s="202">
        <f>IFERROR(HLOOKUP(B29,Economy!$B$10:$AZ$33,24,FALSE),"N/A")</f>
        <v>3.4</v>
      </c>
      <c r="D29" s="202">
        <f>HLOOKUP(B29,Economy!$A$36:$AZ$57,22,FALSE)</f>
        <v>0.70666666666666667</v>
      </c>
      <c r="E29" s="202">
        <f>HLOOKUP(B29,Economy!$A$36:$AZ$71,36,FALSE)</f>
        <v>0.7466666666666667</v>
      </c>
      <c r="F29" s="207">
        <f>HLOOKUP(B29,'Currency Conversions'!$A$5:$AZ$10,6,FALSE)</f>
        <v>25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2.75" customHeight="1">
      <c r="A30" s="13"/>
      <c r="B30" s="208" t="s">
        <v>40</v>
      </c>
      <c r="C30" s="202">
        <f>IFERROR(HLOOKUP(B30,Economy!$B$10:$AZ$33,24,FALSE),"N/A")</f>
        <v>2.5739999999999998</v>
      </c>
      <c r="D30" s="202">
        <f>HLOOKUP(B30,Economy!$A$36:$AZ$57,22,FALSE)</f>
        <v>0.62039999999999995</v>
      </c>
      <c r="E30" s="202">
        <f>HLOOKUP(B30,Economy!$A$36:$AZ$71,36,FALSE)</f>
        <v>0.81839999999999991</v>
      </c>
      <c r="F30" s="207">
        <f>HLOOKUP(B30,'Currency Conversions'!$A$5:$AZ$10,6,FALSE)</f>
        <v>505.05050505050508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.75" customHeight="1">
      <c r="A31" s="13"/>
      <c r="B31" s="206" t="s">
        <v>17</v>
      </c>
      <c r="C31" s="202">
        <f>IFERROR(HLOOKUP(B31,Economy!$B$10:$AZ$33,24,FALSE),"N/A")</f>
        <v>5.3</v>
      </c>
      <c r="D31" s="202">
        <f>HLOOKUP(B31,Economy!$A$36:$AZ$57,22,FALSE)</f>
        <v>0.60799999999999998</v>
      </c>
      <c r="E31" s="202">
        <f>HLOOKUP(B31,Economy!$A$36:$AZ$71,36,FALSE)</f>
        <v>1.8080000000000001</v>
      </c>
      <c r="F31" s="207">
        <f>HLOOKUP(B31,'Currency Conversions'!$A$5:$AZ$10,6,FALSE)</f>
        <v>2500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.75" customHeight="1">
      <c r="A32" s="13"/>
      <c r="B32" s="206" t="s">
        <v>35</v>
      </c>
      <c r="C32" s="202">
        <f>IFERROR(HLOOKUP(B32,Economy!$B$10:$AZ$33,24,FALSE),"N/A")</f>
        <v>0.9</v>
      </c>
      <c r="D32" s="202">
        <f>HLOOKUP(B32,Economy!$A$36:$AZ$57,22,FALSE)</f>
        <v>0.55666666666666664</v>
      </c>
      <c r="E32" s="202">
        <f>HLOOKUP(B32,Economy!$A$36:$AZ$71,36,FALSE)</f>
        <v>0.55666666666666664</v>
      </c>
      <c r="F32" s="207">
        <f>HLOOKUP(B32,'Currency Conversions'!$A$5:$AZ$10,6,FALSE)</f>
        <v>1000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>
      <c r="A33" s="13"/>
      <c r="B33" s="206" t="s">
        <v>14</v>
      </c>
      <c r="C33" s="202">
        <f>IFERROR(HLOOKUP(B33,Economy!$B$10:$AZ$33,24,FALSE),"N/A")</f>
        <v>2.666666666666667</v>
      </c>
      <c r="D33" s="202">
        <f>HLOOKUP(B33,Economy!$A$36:$AZ$57,22,FALSE)</f>
        <v>0.54</v>
      </c>
      <c r="E33" s="202">
        <f>HLOOKUP(B33,Economy!$A$36:$AZ$71,36,FALSE)</f>
        <v>0.54</v>
      </c>
      <c r="F33" s="207">
        <f>HLOOKUP(B33,'Currency Conversions'!$A$5:$AZ$10,6,FALSE)</f>
        <v>7500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>
      <c r="A34" s="13"/>
      <c r="B34" s="206" t="s">
        <v>20</v>
      </c>
      <c r="C34" s="202">
        <f>IFERROR(HLOOKUP(B34,Economy!$B$10:$AZ$33,24,FALSE),"N/A")</f>
        <v>6.2</v>
      </c>
      <c r="D34" s="202">
        <f>HLOOKUP(B34,Economy!$A$36:$AZ$57,22,FALSE)</f>
        <v>0.48000000000000009</v>
      </c>
      <c r="E34" s="202">
        <f>HLOOKUP(B34,Economy!$A$36:$AZ$71,36,FALSE)</f>
        <v>0.48000000000000009</v>
      </c>
      <c r="F34" s="207">
        <f>HLOOKUP(B34,'Currency Conversions'!$A$5:$AZ$10,6,FALSE)</f>
        <v>10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>
      <c r="A35" s="13"/>
      <c r="B35" s="206" t="s">
        <v>37</v>
      </c>
      <c r="C35" s="202">
        <f>IFERROR(HLOOKUP(B35,Economy!$B$10:$AZ$33,24,FALSE),"N/A")</f>
        <v>2.9</v>
      </c>
      <c r="D35" s="202">
        <f>HLOOKUP(B35,Economy!$A$36:$AZ$57,22,FALSE)</f>
        <v>0.36</v>
      </c>
      <c r="E35" s="202">
        <f>HLOOKUP(B35,Economy!$A$36:$AZ$71,36,FALSE)</f>
        <v>0.36</v>
      </c>
      <c r="F35" s="207">
        <f>HLOOKUP(B35,'Currency Conversions'!$A$5:$AZ$10,6,FALSE)</f>
        <v>100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>
      <c r="A36" s="13"/>
      <c r="B36" s="209" t="s">
        <v>16</v>
      </c>
      <c r="C36" s="210">
        <f>IFERROR(HLOOKUP(B36,Economy!$B$10:$AZ$33,24,FALSE),"N/A")</f>
        <v>1</v>
      </c>
      <c r="D36" s="210">
        <f>HLOOKUP(B36,Economy!$A$36:$AZ$57,22,FALSE)</f>
        <v>0.32000000000000006</v>
      </c>
      <c r="E36" s="210">
        <f>HLOOKUP(B36,Economy!$A$36:$AZ$71,36,FALSE)</f>
        <v>0.54</v>
      </c>
      <c r="F36" s="211">
        <f>HLOOKUP(B36,'Currency Conversions'!$A$5:$AZ$10,6,FALSE)</f>
        <v>10000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13"/>
      <c r="B37" s="200"/>
      <c r="C37" s="198"/>
      <c r="D37" s="198"/>
      <c r="E37" s="198"/>
      <c r="F37" s="201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>
      <c r="A38" s="13"/>
      <c r="B38" s="200"/>
      <c r="C38" s="143"/>
      <c r="D38" s="143"/>
      <c r="E38" s="143"/>
      <c r="F38" s="126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>
      <c r="A39" s="13"/>
      <c r="B39" s="200"/>
      <c r="C39" s="143"/>
      <c r="D39" s="143"/>
      <c r="E39" s="143"/>
      <c r="F39" s="126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>
      <c r="A40" s="13"/>
      <c r="B40" s="200"/>
      <c r="C40" s="143"/>
      <c r="D40" s="143"/>
      <c r="E40" s="143"/>
      <c r="F40" s="126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>
      <c r="A41" s="13"/>
      <c r="B41" s="200"/>
      <c r="C41" s="143"/>
      <c r="D41" s="143"/>
      <c r="E41" s="143"/>
      <c r="F41" s="126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>
      <c r="A42" s="13"/>
      <c r="B42" s="200"/>
      <c r="C42" s="143"/>
      <c r="D42" s="143"/>
      <c r="E42" s="143"/>
      <c r="F42" s="12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>
      <c r="A43" s="13"/>
      <c r="B43" s="200"/>
      <c r="C43" s="143"/>
      <c r="D43" s="143"/>
      <c r="E43" s="143"/>
      <c r="F43" s="126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>
      <c r="A44" s="13"/>
      <c r="B44" s="200"/>
      <c r="C44" s="143"/>
      <c r="D44" s="143"/>
      <c r="E44" s="143"/>
      <c r="F44" s="126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>
      <c r="A45" s="13"/>
      <c r="B45" s="200"/>
      <c r="C45" s="143"/>
      <c r="D45" s="143"/>
      <c r="E45" s="143"/>
      <c r="F45" s="126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200"/>
      <c r="C46" s="143"/>
      <c r="D46" s="143"/>
      <c r="E46" s="143"/>
      <c r="F46" s="126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>
      <c r="A47" s="13"/>
      <c r="B47" s="200"/>
      <c r="C47" s="143"/>
      <c r="D47" s="143"/>
      <c r="E47" s="143"/>
      <c r="F47" s="126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autoFilter ref="B6:F36" xr:uid="{00000000-0009-0000-0000-000003000000}">
    <filterColumn colId="0">
      <filters>
        <filter val="Best Fiends"/>
        <filter val="Blossom Blast"/>
        <filter val="Candy Crush Friends Saga"/>
        <filter val="Candy Crush Jelly"/>
        <filter val="Candy Crush Saga"/>
        <filter val="Candy Crush Soda"/>
        <filter val="Cookie Jam"/>
        <filter val="Cookie Jam Blast"/>
        <filter val="Cradle of Empires"/>
        <filter val="Destination Solitaire"/>
        <filter val="Diamond Diaries Saga"/>
        <filter val="​​Fairway Solitaire"/>
        <filter val="​​Fairway Solitaire Blast"/>
        <filter val="Farm Heroes"/>
        <filter val="Farm Heroes Super"/>
        <filter val="Fishdom"/>
        <filter val="Gardenscapes"/>
        <filter val="Genies &amp; Gems"/>
        <filter val="Home Design Makeover"/>
        <filter val="Homescapes"/>
        <filter val="Lost Island Blast Adventure"/>
        <filter val="Matchington Mansion"/>
        <filter val="My Home Design Dreams"/>
        <filter val="Solitaire Grand Harvest"/>
        <filter val="Solitaire TriPeaks"/>
        <filter val="Sugar Smash"/>
        <filter val="Toon Blast"/>
        <filter val="Wonka's World of Candy"/>
        <filter val="WOZ Magic Match"/>
      </filters>
    </filterColumn>
    <sortState ref="B8:F36">
      <sortCondition descending="1" ref="D6:D36"/>
    </sortState>
  </autoFilter>
  <conditionalFormatting sqref="B14 B25:B26">
    <cfRule type="cellIs" dxfId="13" priority="1" operator="equal">
      <formula>"N/A"</formula>
    </cfRule>
  </conditionalFormatting>
  <conditionalFormatting sqref="B10:B11">
    <cfRule type="cellIs" dxfId="12" priority="2" operator="equal">
      <formula>"N/A"</formula>
    </cfRule>
  </conditionalFormatting>
  <conditionalFormatting sqref="B12">
    <cfRule type="cellIs" dxfId="11" priority="3" operator="equal">
      <formula>"N/A"</formula>
    </cfRule>
  </conditionalFormatting>
  <conditionalFormatting sqref="B13">
    <cfRule type="cellIs" dxfId="10" priority="4" operator="equal">
      <formula>"N/A"</formula>
    </cfRule>
  </conditionalFormatting>
  <conditionalFormatting sqref="B16">
    <cfRule type="cellIs" dxfId="9" priority="5" operator="equal">
      <formula>"N/A"</formula>
    </cfRule>
  </conditionalFormatting>
  <conditionalFormatting sqref="B15">
    <cfRule type="cellIs" dxfId="8" priority="6" operator="equal">
      <formula>"N/A"</formula>
    </cfRule>
  </conditionalFormatting>
  <conditionalFormatting sqref="B17">
    <cfRule type="cellIs" dxfId="7" priority="7" operator="equal">
      <formula>"N/A"</formula>
    </cfRule>
  </conditionalFormatting>
  <conditionalFormatting sqref="B18">
    <cfRule type="cellIs" dxfId="6" priority="8" operator="equal">
      <formula>"N/A"</formula>
    </cfRule>
  </conditionalFormatting>
  <conditionalFormatting sqref="B19">
    <cfRule type="cellIs" dxfId="5" priority="9" operator="equal">
      <formula>"N/A"</formula>
    </cfRule>
  </conditionalFormatting>
  <conditionalFormatting sqref="B20">
    <cfRule type="cellIs" dxfId="4" priority="10" operator="equal">
      <formula>"N/A"</formula>
    </cfRule>
  </conditionalFormatting>
  <conditionalFormatting sqref="B21">
    <cfRule type="cellIs" dxfId="3" priority="11" operator="equal">
      <formula>"N/A"</formula>
    </cfRule>
  </conditionalFormatting>
  <conditionalFormatting sqref="B22">
    <cfRule type="cellIs" dxfId="2" priority="12" operator="equal">
      <formula>"N/A"</formula>
    </cfRule>
  </conditionalFormatting>
  <conditionalFormatting sqref="B23:B47">
    <cfRule type="cellIs" dxfId="1" priority="13" operator="equal">
      <formula>"N/A"</formula>
    </cfRule>
  </conditionalFormatting>
  <conditionalFormatting sqref="B24:B26">
    <cfRule type="cellIs" dxfId="0" priority="14" operator="equal">
      <formula>"N/A"</formula>
    </cfRule>
  </conditionalFormatting>
  <pageMargins left="0.7" right="0.7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1000"/>
  <sheetViews>
    <sheetView workbookViewId="0">
      <selection activeCell="T17" sqref="T17"/>
    </sheetView>
  </sheetViews>
  <sheetFormatPr baseColWidth="10" defaultColWidth="14.5" defaultRowHeight="15" customHeight="1"/>
  <cols>
    <col min="1" max="1" width="14.5" style="8" customWidth="1"/>
    <col min="2" max="2" width="12.5" style="8" customWidth="1"/>
    <col min="3" max="3" width="11" style="8" customWidth="1"/>
    <col min="4" max="4" width="6.1640625" style="8" customWidth="1"/>
    <col min="5" max="5" width="10.33203125" style="8" customWidth="1"/>
    <col min="6" max="6" width="4.33203125" style="8" customWidth="1"/>
    <col min="7" max="7" width="10.33203125" style="8" customWidth="1"/>
    <col min="8" max="8" width="2.1640625" style="8" customWidth="1"/>
    <col min="9" max="9" width="8.6640625" style="8" customWidth="1"/>
    <col min="10" max="10" width="2.1640625" style="8" customWidth="1"/>
    <col min="11" max="11" width="4.6640625" style="8" customWidth="1"/>
    <col min="12" max="12" width="11" style="8" customWidth="1"/>
    <col min="13" max="13" width="2.1640625" style="8" customWidth="1"/>
    <col min="14" max="14" width="5.6640625" style="8" customWidth="1"/>
    <col min="15" max="15" width="7.6640625" style="8" customWidth="1"/>
    <col min="16" max="16384" width="14.5" style="8"/>
  </cols>
  <sheetData>
    <row r="1" spans="1:26" ht="50" customHeight="1">
      <c r="A1" s="195"/>
      <c r="B1" s="196" t="s">
        <v>318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6" ht="15.75" customHeight="1">
      <c r="A2" s="180" t="s">
        <v>319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2"/>
    </row>
    <row r="3" spans="1:26" ht="15.7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15.75" customHeight="1">
      <c r="A4" s="79"/>
      <c r="B4" s="144">
        <v>1000</v>
      </c>
      <c r="C4" s="145" t="s">
        <v>67</v>
      </c>
      <c r="D4" s="146">
        <v>5</v>
      </c>
      <c r="E4" s="147" t="s">
        <v>320</v>
      </c>
      <c r="F4" s="148">
        <v>100</v>
      </c>
      <c r="G4" s="147" t="s">
        <v>68</v>
      </c>
      <c r="H4" s="149" t="s">
        <v>321</v>
      </c>
      <c r="I4" s="150">
        <f t="shared" ref="I4:I5" si="0">B4*D4*F4</f>
        <v>500000</v>
      </c>
      <c r="J4" s="149" t="s">
        <v>321</v>
      </c>
      <c r="K4" s="151">
        <f>I4/I5</f>
        <v>200</v>
      </c>
      <c r="L4" s="152" t="s">
        <v>67</v>
      </c>
      <c r="M4" s="149" t="s">
        <v>321</v>
      </c>
      <c r="N4" s="153">
        <f>K4/B4*B5</f>
        <v>1</v>
      </c>
      <c r="O4" s="154" t="s">
        <v>76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.75" customHeight="1">
      <c r="A5" s="79"/>
      <c r="B5" s="155">
        <v>5</v>
      </c>
      <c r="C5" s="156" t="s">
        <v>320</v>
      </c>
      <c r="D5" s="157">
        <v>50</v>
      </c>
      <c r="E5" s="156" t="s">
        <v>68</v>
      </c>
      <c r="F5" s="157">
        <v>10</v>
      </c>
      <c r="G5" s="156" t="s">
        <v>76</v>
      </c>
      <c r="H5" s="158" t="s">
        <v>321</v>
      </c>
      <c r="I5" s="159">
        <f t="shared" si="0"/>
        <v>2500</v>
      </c>
      <c r="J5" s="158" t="s">
        <v>321</v>
      </c>
      <c r="K5" s="160"/>
      <c r="L5" s="161" t="s">
        <v>76</v>
      </c>
      <c r="M5" s="158" t="s">
        <v>321</v>
      </c>
      <c r="N5" s="160"/>
      <c r="O5" s="162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5.75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5.75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15.7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15.75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5.75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5.7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5.75" customHeight="1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5.75" customHeight="1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15.75" customHeigh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5.75" customHeight="1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15.75" customHeight="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5.75" customHeight="1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5.75" customHeight="1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15.75" customHeight="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15.75" customHeight="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5.75" customHeight="1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15.75" customHeight="1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15.75" customHeight="1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5.75" customHeight="1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15.75" customHeight="1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15.75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5.75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15.75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15.75" customHeight="1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5.75" customHeight="1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5.75" customHeight="1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15.75" customHeight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15.75" customHeight="1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5.75" customHeight="1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15.75" customHeight="1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15.75" customHeight="1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5.75" customHeight="1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15.75" customHeight="1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15.75" customHeight="1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5.75" customHeight="1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15.7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15.7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5.7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5.7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5.7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5.7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</row>
    <row r="47" spans="1:26" ht="15.7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</row>
    <row r="48" spans="1:26" ht="15.7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15.7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ht="15.7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</row>
    <row r="51" spans="1:26" ht="15.7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</row>
    <row r="52" spans="1:26" ht="15.7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1:26" ht="15.7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1:26" ht="15.7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5.7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15.7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5.7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5.7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15.75" customHeight="1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5.75" customHeight="1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5.75" customHeight="1">
      <c r="A61" s="7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5.75" customHeight="1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15.75" customHeight="1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5.7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5.7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5.7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5.7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5.7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5.7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5.7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5.7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5.7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5.7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5.7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5.7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5.7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5.7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15.7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5.7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5.7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5.7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5.75" customHeight="1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5.75" customHeight="1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5.75" customHeight="1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5.75" customHeight="1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15.75" customHeight="1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15.75" customHeight="1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5.75" customHeight="1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5.75" customHeight="1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5.75" customHeight="1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5.75" customHeight="1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5.75" customHeight="1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5.75" customHeight="1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5.75" customHeight="1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5.75" customHeight="1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5.75" customHeight="1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5.75" customHeight="1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5.75" customHeight="1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5.75" customHeight="1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5.75" customHeight="1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5.75" customHeight="1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5.75" customHeight="1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5.75" customHeight="1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5.75" customHeight="1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5.75" customHeight="1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5.75" customHeight="1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5.75" customHeight="1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5.75" customHeight="1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5.75" customHeight="1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5.75" customHeight="1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5.75" customHeight="1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5.75" customHeight="1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5.75" customHeight="1">
      <c r="A113" s="79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5.75" customHeight="1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5.75" customHeight="1">
      <c r="A115" s="79"/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5.75" customHeight="1">
      <c r="A116" s="79"/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5.75" customHeight="1">
      <c r="A117" s="79"/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5.75" customHeight="1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5.75" customHeight="1">
      <c r="A119" s="79"/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5.75" customHeight="1">
      <c r="A120" s="79"/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5.75" customHeight="1">
      <c r="A121" s="79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5.75" customHeight="1">
      <c r="A122" s="79"/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5.75" customHeight="1">
      <c r="A123" s="79"/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5.75" customHeight="1">
      <c r="A124" s="79"/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5.75" customHeight="1">
      <c r="A125" s="79"/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5.75" customHeight="1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5.75" customHeight="1">
      <c r="A127" s="79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5.75" customHeight="1">
      <c r="A128" s="79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5.75" customHeight="1">
      <c r="A129" s="79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5.75" customHeight="1">
      <c r="A130" s="79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5.75" customHeight="1">
      <c r="A131" s="79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5.75" customHeight="1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5.75" customHeight="1">
      <c r="A133" s="79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5.75" customHeight="1">
      <c r="A134" s="79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5.75" customHeight="1">
      <c r="A135" s="79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5.75" customHeight="1">
      <c r="A136" s="79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5.75" customHeight="1">
      <c r="A137" s="79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5.75" customHeight="1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5.75" customHeight="1">
      <c r="A139" s="79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5.75" customHeight="1">
      <c r="A140" s="79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5.75" customHeight="1">
      <c r="A141" s="79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5.75" customHeight="1">
      <c r="A142" s="79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5.75" customHeight="1">
      <c r="A143" s="79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5.75" customHeight="1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5.75" customHeight="1">
      <c r="A145" s="79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5.75" customHeight="1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5.75" customHeight="1">
      <c r="A147" s="79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5.75" customHeight="1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5.75" customHeight="1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5.75" customHeight="1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5.75" customHeight="1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5.75" customHeight="1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5.75" customHeight="1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5.75" customHeight="1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5.75" customHeight="1">
      <c r="A155" s="79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5.75" customHeight="1">
      <c r="A156" s="79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5.75" customHeight="1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5.75" customHeight="1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5.75" customHeight="1">
      <c r="A159" s="79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5.75" customHeight="1">
      <c r="A160" s="79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5.75" customHeight="1">
      <c r="A161" s="79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5.75" customHeight="1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5.75" customHeight="1">
      <c r="A163" s="79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5.75" customHeight="1">
      <c r="A164" s="79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5.75" customHeight="1">
      <c r="A165" s="79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5.75" customHeight="1">
      <c r="A166" s="79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5.75" customHeight="1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5.75" customHeight="1">
      <c r="A168" s="79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5.75" customHeight="1">
      <c r="A169" s="79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5.75" customHeight="1">
      <c r="A170" s="79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5.75" customHeight="1">
      <c r="A171" s="79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5.75" customHeight="1">
      <c r="A172" s="79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5.75" customHeight="1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5.75" customHeight="1">
      <c r="A174" s="79"/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5.75" customHeight="1">
      <c r="A175" s="79"/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5.75" customHeight="1">
      <c r="A176" s="79"/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5.75" customHeight="1">
      <c r="A177" s="79"/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5.75" customHeight="1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5.75" customHeight="1">
      <c r="A179" s="79"/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5.75" customHeight="1">
      <c r="A180" s="79"/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5.75" customHeight="1">
      <c r="A181" s="79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5.75" customHeight="1">
      <c r="A182" s="79"/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5.75" customHeight="1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5.75" customHeight="1">
      <c r="A184" s="79"/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5.75" customHeight="1">
      <c r="A185" s="79"/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5.75" customHeight="1">
      <c r="A186" s="79"/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5.75" customHeight="1">
      <c r="A187" s="79"/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5.75" customHeight="1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5.75" customHeight="1">
      <c r="A189" s="79"/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5.75" customHeight="1">
      <c r="A190" s="79"/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5.75" customHeight="1">
      <c r="A191" s="79"/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5.75" customHeight="1">
      <c r="A192" s="79"/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5.75" customHeight="1">
      <c r="A193" s="79"/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5.75" customHeight="1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5.75" customHeight="1">
      <c r="A195" s="79"/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5.75" customHeight="1">
      <c r="A196" s="79"/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5.75" customHeight="1">
      <c r="A197" s="79"/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5.75" customHeight="1">
      <c r="A198" s="79"/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5.75" customHeight="1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5.75" customHeight="1">
      <c r="A200" s="79"/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5.75" customHeight="1">
      <c r="A201" s="79"/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5.75" customHeight="1">
      <c r="A202" s="79"/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5.75" customHeight="1">
      <c r="A203" s="79"/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5.75" customHeight="1">
      <c r="A204" s="79"/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5.75" customHeight="1">
      <c r="A205" s="79"/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5.75" customHeight="1">
      <c r="A206" s="79"/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5.75" customHeight="1">
      <c r="A207" s="79"/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5.75" customHeight="1">
      <c r="A208" s="79"/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5.75" customHeight="1">
      <c r="A209" s="79"/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5.75" customHeight="1">
      <c r="A210" s="79"/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5.75" customHeight="1">
      <c r="A211" s="79"/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5.75" customHeight="1">
      <c r="A212" s="79"/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5.75" customHeight="1">
      <c r="A213" s="79"/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5.75" customHeight="1">
      <c r="A214" s="79"/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5.75" customHeight="1">
      <c r="A215" s="79"/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5.75" customHeight="1">
      <c r="A216" s="79"/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5.75" customHeight="1">
      <c r="A217" s="79"/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5.75" customHeight="1">
      <c r="A218" s="79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5.75" customHeight="1">
      <c r="A219" s="79"/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5.75" customHeight="1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5.75" customHeight="1">
      <c r="A221" s="79"/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5.75" customHeight="1">
      <c r="A222" s="79"/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5.75" customHeight="1">
      <c r="A223" s="79"/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5.75" customHeight="1">
      <c r="A224" s="79"/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5.75" customHeight="1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5.75" customHeight="1">
      <c r="A226" s="79"/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5.75" customHeight="1">
      <c r="A227" s="79"/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5.75" customHeight="1">
      <c r="A228" s="79"/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5.75" customHeight="1">
      <c r="A229" s="79"/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5.75" customHeight="1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5.75" customHeight="1">
      <c r="A231" s="79"/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5.75" customHeight="1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5.75" customHeight="1">
      <c r="A233" s="79"/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5.75" customHeight="1">
      <c r="A234" s="79"/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5.75" customHeight="1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5.75" customHeight="1">
      <c r="A236" s="79"/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5.75" customHeight="1">
      <c r="A237" s="79"/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5.75" customHeight="1">
      <c r="A238" s="79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5.75" customHeight="1">
      <c r="A239" s="79"/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5.75" customHeight="1">
      <c r="A240" s="79"/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5.75" customHeight="1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5.75" customHeight="1">
      <c r="A242" s="79"/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5.75" customHeight="1">
      <c r="A243" s="79"/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5.75" customHeight="1">
      <c r="A244" s="79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5.75" customHeight="1">
      <c r="A245" s="79"/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5.75" customHeight="1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5.75" customHeight="1">
      <c r="A247" s="79"/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5.75" customHeight="1">
      <c r="A248" s="79"/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5.75" customHeight="1">
      <c r="A249" s="79"/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5.75" customHeight="1">
      <c r="A250" s="79"/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5.75" customHeight="1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5.75" customHeight="1">
      <c r="A252" s="79"/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5.75" customHeight="1">
      <c r="A253" s="79"/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5.75" customHeight="1">
      <c r="A254" s="79"/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5.75" customHeight="1">
      <c r="A255" s="79"/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5.75" customHeight="1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5.75" customHeight="1">
      <c r="A257" s="79"/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5.75" customHeight="1">
      <c r="A258" s="79"/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5.75" customHeight="1">
      <c r="A259" s="79"/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5.75" customHeight="1">
      <c r="A260" s="79"/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5.75" customHeight="1">
      <c r="A261" s="79"/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5.75" customHeight="1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5.75" customHeight="1">
      <c r="A263" s="79"/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5.75" customHeight="1">
      <c r="A264" s="79"/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5.75" customHeight="1">
      <c r="A265" s="79"/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5.75" customHeight="1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5.75" customHeight="1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5.75" customHeight="1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5.75" customHeight="1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5.75" customHeight="1">
      <c r="A270" s="79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5.75" customHeight="1">
      <c r="A271" s="79"/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5.75" customHeight="1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5.75" customHeight="1">
      <c r="A273" s="79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5.75" customHeight="1">
      <c r="A274" s="79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5.75" customHeight="1">
      <c r="A275" s="79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5.75" customHeight="1">
      <c r="A276" s="79"/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5.75" customHeight="1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5.75" customHeight="1">
      <c r="A278" s="79"/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5.75" customHeight="1">
      <c r="A279" s="79"/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5.75" customHeight="1">
      <c r="A280" s="79"/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5.75" customHeight="1">
      <c r="A281" s="79"/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5.75" customHeight="1">
      <c r="A282" s="79"/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5.75" customHeight="1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5.75" customHeight="1">
      <c r="A284" s="79"/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5.75" customHeight="1">
      <c r="A285" s="79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5.75" customHeight="1">
      <c r="A286" s="79"/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5.75" customHeight="1">
      <c r="A287" s="79"/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5.75" customHeight="1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5.75" customHeight="1">
      <c r="A289" s="79"/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5.75" customHeight="1">
      <c r="A290" s="79"/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5.75" customHeight="1">
      <c r="A291" s="79"/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5.75" customHeight="1">
      <c r="A292" s="79"/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5.75" customHeight="1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5.75" customHeight="1">
      <c r="A294" s="79"/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5.75" customHeight="1">
      <c r="A295" s="79"/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5.75" customHeight="1">
      <c r="A296" s="79"/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5.75" customHeight="1">
      <c r="A297" s="79"/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5.75" customHeight="1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5.75" customHeight="1">
      <c r="A299" s="79"/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5.75" customHeight="1">
      <c r="A300" s="79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5.75" customHeight="1">
      <c r="A301" s="79"/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5.75" customHeight="1">
      <c r="A302" s="79"/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5.75" customHeight="1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5.75" customHeight="1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5.75" customHeight="1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5.75" customHeight="1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5.75" customHeight="1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5.75" customHeight="1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5.75" customHeight="1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5.75" customHeight="1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5.75" customHeight="1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5.75" customHeight="1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5.75" customHeight="1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5.75" customHeight="1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5.75" customHeight="1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5.75" customHeight="1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5.75" customHeight="1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5.75" customHeight="1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5.75" customHeight="1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5.75" customHeight="1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5.75" customHeight="1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5.75" customHeight="1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5.75" customHeight="1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5.75" customHeight="1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5.75" customHeight="1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5.75" customHeight="1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5.75" customHeight="1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5.75" customHeight="1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5.75" customHeight="1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5.75" customHeight="1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5.75" customHeight="1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5.75" customHeight="1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5.75" customHeight="1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5.75" customHeight="1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5.75" customHeight="1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5.75" customHeight="1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5.75" customHeight="1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5.75" customHeight="1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5.75" customHeight="1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5.75" customHeight="1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5.75" customHeight="1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5.75" customHeight="1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5.75" customHeight="1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5.75" customHeight="1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5.75" customHeight="1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5.75" customHeight="1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5.75" customHeight="1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5.75" customHeight="1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5.75" customHeight="1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5.75" customHeight="1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5.75" customHeight="1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5.75" customHeight="1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5.75" customHeight="1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5.75" customHeight="1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5.75" customHeight="1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5.75" customHeight="1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5.75" customHeight="1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5.75" customHeight="1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5.75" customHeight="1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5.75" customHeight="1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5.75" customHeight="1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5.75" customHeight="1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5.75" customHeight="1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5.75" customHeight="1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5.75" customHeight="1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5.75" customHeight="1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5.75" customHeight="1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5.75" customHeight="1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5.75" customHeight="1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5.75" customHeight="1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5.75" customHeight="1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5.75" customHeight="1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5.75" customHeight="1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5.75" customHeight="1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5.75" customHeight="1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5.75" customHeight="1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5.75" customHeight="1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5.75" customHeight="1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5.75" customHeight="1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5.75" customHeight="1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5.75" customHeight="1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5.75" customHeight="1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5.75" customHeight="1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5.75" customHeight="1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5.75" customHeight="1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5.75" customHeight="1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5.75" customHeight="1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5.75" customHeight="1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5.75" customHeight="1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5.75" customHeight="1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5.75" customHeight="1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5.75" customHeight="1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5.75" customHeight="1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5.75" customHeight="1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5.75" customHeight="1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5.75" customHeight="1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5.75" customHeight="1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5.75" customHeight="1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5.75" customHeight="1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5.75" customHeight="1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5.75" customHeight="1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5.75" customHeight="1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5.75" customHeight="1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5.75" customHeight="1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5.75" customHeight="1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5.75" customHeight="1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5.75" customHeight="1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5.75" customHeight="1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5.75" customHeight="1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5.75" customHeight="1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5.75" customHeight="1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5.75" customHeight="1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5.75" customHeight="1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5.75" customHeight="1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5.75" customHeight="1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5.75" customHeight="1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5.75" customHeight="1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5.75" customHeight="1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5.75" customHeight="1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5.75" customHeight="1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5.75" customHeight="1">
      <c r="A421" s="79"/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5.75" customHeight="1">
      <c r="A422" s="79"/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5.75" customHeight="1">
      <c r="A423" s="79"/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5.75" customHeight="1">
      <c r="A424" s="79"/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5.75" customHeight="1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5.75" customHeight="1">
      <c r="A426" s="79"/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5.75" customHeight="1">
      <c r="A427" s="79"/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5.75" customHeight="1">
      <c r="A428" s="79"/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5.75" customHeight="1">
      <c r="A429" s="79"/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5.75" customHeight="1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5.75" customHeight="1">
      <c r="A431" s="79"/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5.75" customHeight="1">
      <c r="A432" s="79"/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5.75" customHeight="1">
      <c r="A433" s="79"/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5.75" customHeight="1">
      <c r="A434" s="79"/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5.75" customHeight="1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5.75" customHeight="1">
      <c r="A436" s="79"/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5.75" customHeight="1">
      <c r="A437" s="79"/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5.75" customHeight="1">
      <c r="A438" s="79"/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5.75" customHeight="1">
      <c r="A439" s="79"/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5.75" customHeight="1">
      <c r="A440" s="79"/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5.75" customHeight="1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5.75" customHeight="1">
      <c r="A442" s="79"/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5.75" customHeight="1">
      <c r="A443" s="79"/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5.75" customHeight="1">
      <c r="A444" s="79"/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5.75" customHeight="1">
      <c r="A445" s="79"/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5.75" customHeight="1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5.75" customHeight="1">
      <c r="A447" s="79"/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5.75" customHeight="1">
      <c r="A448" s="79"/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5.75" customHeight="1">
      <c r="A449" s="79"/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5.75" customHeight="1">
      <c r="A450" s="79"/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5.75" customHeight="1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5.75" customHeight="1">
      <c r="A452" s="79"/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5.75" customHeight="1">
      <c r="A453" s="79"/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5.75" customHeight="1">
      <c r="A454" s="79"/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5.75" customHeight="1">
      <c r="A455" s="79"/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5.75" customHeight="1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5.75" customHeight="1">
      <c r="A457" s="79"/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5.75" customHeight="1">
      <c r="A458" s="79"/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5.75" customHeight="1">
      <c r="A459" s="79"/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5.75" customHeight="1">
      <c r="A460" s="79"/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5.75" customHeight="1">
      <c r="A461" s="79"/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5.75" customHeight="1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5.75" customHeight="1">
      <c r="A463" s="79"/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5.75" customHeight="1">
      <c r="A464" s="79"/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5.75" customHeight="1">
      <c r="A465" s="79"/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5.75" customHeight="1">
      <c r="A466" s="79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5.75" customHeight="1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5.75" customHeight="1">
      <c r="A468" s="79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5.75" customHeight="1">
      <c r="A469" s="79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5.75" customHeight="1">
      <c r="A470" s="79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5.75" customHeight="1">
      <c r="A471" s="79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5.75" customHeight="1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5.75" customHeight="1">
      <c r="A473" s="79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5.75" customHeight="1">
      <c r="A474" s="79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5.75" customHeight="1">
      <c r="A475" s="79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5.75" customHeight="1">
      <c r="A476" s="79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5.75" customHeight="1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5.75" customHeight="1">
      <c r="A478" s="79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5.75" customHeight="1">
      <c r="A479" s="79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5.75" customHeight="1">
      <c r="A480" s="79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5.75" customHeight="1">
      <c r="A481" s="79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5.75" customHeight="1">
      <c r="A482" s="79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5.75" customHeight="1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5.75" customHeight="1">
      <c r="A484" s="79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5.75" customHeight="1">
      <c r="A485" s="79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5.75" customHeight="1">
      <c r="A486" s="79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5.75" customHeight="1">
      <c r="A487" s="79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5.75" customHeight="1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5.75" customHeight="1">
      <c r="A489" s="79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5.75" customHeight="1">
      <c r="A490" s="79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5.75" customHeight="1">
      <c r="A491" s="79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5.75" customHeight="1">
      <c r="A492" s="79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5.75" customHeight="1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5.75" customHeight="1">
      <c r="A494" s="79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5.75" customHeight="1">
      <c r="A495" s="79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5.75" customHeight="1">
      <c r="A496" s="79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5.75" customHeight="1">
      <c r="A497" s="79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5.75" customHeight="1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5.75" customHeight="1">
      <c r="A499" s="79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5.75" customHeight="1">
      <c r="A500" s="79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5.75" customHeight="1">
      <c r="A501" s="79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5.75" customHeight="1">
      <c r="A502" s="79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5.75" customHeight="1">
      <c r="A503" s="79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5.75" customHeight="1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5.75" customHeight="1">
      <c r="A505" s="79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5.75" customHeight="1">
      <c r="A506" s="79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5.75" customHeight="1">
      <c r="A507" s="79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5.75" customHeight="1">
      <c r="A508" s="79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5.75" customHeight="1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5.75" customHeight="1">
      <c r="A510" s="79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5.75" customHeight="1">
      <c r="A511" s="79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5.75" customHeight="1">
      <c r="A512" s="79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5.75" customHeight="1">
      <c r="A513" s="79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5.75" customHeight="1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5.75" customHeight="1">
      <c r="A515" s="79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5.75" customHeight="1">
      <c r="A516" s="79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5.75" customHeight="1">
      <c r="A517" s="79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5.75" customHeight="1">
      <c r="A518" s="79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5.75" customHeight="1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5.75" customHeight="1">
      <c r="A520" s="79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5.75" customHeight="1">
      <c r="A521" s="79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5.75" customHeight="1">
      <c r="A522" s="79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5.75" customHeight="1">
      <c r="A523" s="79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5.75" customHeight="1">
      <c r="A524" s="79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5.75" customHeight="1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5.75" customHeight="1">
      <c r="A526" s="79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5.75" customHeight="1">
      <c r="A527" s="79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5.75" customHeight="1">
      <c r="A528" s="79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5.75" customHeight="1">
      <c r="A529" s="79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5.75" customHeight="1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5.75" customHeight="1">
      <c r="A531" s="79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5.75" customHeight="1">
      <c r="A532" s="79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5.75" customHeight="1">
      <c r="A533" s="79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5.75" customHeight="1">
      <c r="A534" s="79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5.75" customHeight="1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5.75" customHeight="1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5.75" customHeight="1">
      <c r="A537" s="79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5.75" customHeight="1">
      <c r="A538" s="79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5.75" customHeight="1">
      <c r="A539" s="79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5.75" customHeight="1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5.75" customHeight="1">
      <c r="A541" s="79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5.75" customHeight="1">
      <c r="A542" s="79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5.75" customHeight="1">
      <c r="A543" s="79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5.75" customHeight="1">
      <c r="A544" s="79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5.75" customHeight="1">
      <c r="A545" s="79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5.75" customHeight="1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5.75" customHeight="1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5.75" customHeight="1">
      <c r="A548" s="79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5.75" customHeight="1">
      <c r="A549" s="79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5.75" customHeight="1">
      <c r="A550" s="79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5.75" customHeight="1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5.75" customHeight="1">
      <c r="A552" s="79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5.75" customHeight="1">
      <c r="A553" s="79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5.75" customHeight="1">
      <c r="A554" s="79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5.75" customHeight="1">
      <c r="A555" s="79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5.75" customHeight="1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5.75" customHeight="1">
      <c r="A557" s="79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5.75" customHeight="1">
      <c r="A558" s="79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5.75" customHeight="1">
      <c r="A559" s="79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5.75" customHeight="1">
      <c r="A560" s="79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5.75" customHeight="1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5.75" customHeight="1">
      <c r="A562" s="79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5.75" customHeight="1">
      <c r="A563" s="79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5.75" customHeight="1">
      <c r="A564" s="79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5.75" customHeight="1">
      <c r="A565" s="79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5.75" customHeight="1">
      <c r="A566" s="79"/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5.75" customHeight="1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5.75" customHeight="1">
      <c r="A568" s="79"/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5.75" customHeight="1">
      <c r="A569" s="79"/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5.75" customHeight="1">
      <c r="A570" s="79"/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5.75" customHeight="1">
      <c r="A571" s="79"/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5.75" customHeight="1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5.75" customHeight="1">
      <c r="A573" s="79"/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5.75" customHeight="1">
      <c r="A574" s="79"/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5.75" customHeight="1">
      <c r="A575" s="79"/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5.75" customHeight="1">
      <c r="A576" s="79"/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5.75" customHeight="1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5.75" customHeight="1">
      <c r="A578" s="79"/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5.75" customHeight="1">
      <c r="A579" s="79"/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5.75" customHeight="1">
      <c r="A580" s="79"/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5.75" customHeight="1">
      <c r="A581" s="79"/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5.75" customHeight="1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5.75" customHeight="1">
      <c r="A583" s="79"/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5.75" customHeight="1">
      <c r="A584" s="79"/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5.75" customHeight="1">
      <c r="A585" s="79"/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5.75" customHeight="1">
      <c r="A586" s="79"/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5.75" customHeight="1">
      <c r="A587" s="79"/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5.75" customHeight="1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5.75" customHeight="1">
      <c r="A589" s="79"/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5.75" customHeight="1">
      <c r="A590" s="79"/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5.75" customHeight="1">
      <c r="A591" s="79"/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5.75" customHeight="1">
      <c r="A592" s="79"/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5.75" customHeight="1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5.75" customHeight="1">
      <c r="A594" s="79"/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5.75" customHeight="1">
      <c r="A595" s="79"/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5.75" customHeight="1">
      <c r="A596" s="79"/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5.75" customHeight="1">
      <c r="A597" s="79"/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5.75" customHeight="1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5.75" customHeight="1">
      <c r="A599" s="79"/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5.75" customHeight="1">
      <c r="A600" s="79"/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5.75" customHeight="1">
      <c r="A601" s="79"/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5.75" customHeight="1">
      <c r="A602" s="79"/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5.75" customHeight="1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5.75" customHeight="1">
      <c r="A604" s="79"/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5.75" customHeight="1">
      <c r="A605" s="79"/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5.75" customHeight="1">
      <c r="A606" s="79"/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5.75" customHeight="1">
      <c r="A607" s="79"/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5.75" customHeight="1">
      <c r="A608" s="79"/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5.75" customHeight="1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5.75" customHeight="1">
      <c r="A610" s="79"/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5.75" customHeight="1">
      <c r="A611" s="79"/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5.75" customHeight="1">
      <c r="A612" s="79"/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5.75" customHeight="1">
      <c r="A613" s="79"/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5.75" customHeight="1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5.75" customHeight="1">
      <c r="A615" s="79"/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5.75" customHeight="1">
      <c r="A616" s="79"/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5.75" customHeight="1">
      <c r="A617" s="79"/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5.75" customHeight="1">
      <c r="A618" s="79"/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5.75" customHeight="1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5.75" customHeight="1">
      <c r="A620" s="79"/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5.75" customHeight="1">
      <c r="A621" s="79"/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5.75" customHeight="1">
      <c r="A622" s="79"/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5.75" customHeight="1">
      <c r="A623" s="79"/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5.75" customHeight="1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5.75" customHeight="1">
      <c r="A625" s="79"/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5.75" customHeight="1">
      <c r="A626" s="79"/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5.75" customHeight="1">
      <c r="A627" s="79"/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5.75" customHeight="1">
      <c r="A628" s="79"/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5.75" customHeight="1">
      <c r="A629" s="79"/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5.75" customHeight="1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5.75" customHeight="1">
      <c r="A631" s="79"/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5.75" customHeight="1">
      <c r="A632" s="79"/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5.75" customHeight="1">
      <c r="A633" s="79"/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5.75" customHeight="1">
      <c r="A634" s="79"/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5.75" customHeight="1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5.75" customHeight="1">
      <c r="A636" s="79"/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5.75" customHeight="1">
      <c r="A637" s="79"/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5.75" customHeight="1">
      <c r="A638" s="79"/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5.75" customHeight="1">
      <c r="A639" s="79"/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5.75" customHeight="1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5.75" customHeight="1">
      <c r="A641" s="79"/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5.75" customHeight="1">
      <c r="A642" s="79"/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5.75" customHeight="1">
      <c r="A643" s="79"/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5.75" customHeight="1">
      <c r="A644" s="79"/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5.75" customHeight="1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5.75" customHeight="1">
      <c r="A646" s="79"/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5.75" customHeight="1">
      <c r="A647" s="79"/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5.75" customHeight="1">
      <c r="A648" s="79"/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5.75" customHeight="1">
      <c r="A649" s="79"/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5.75" customHeight="1">
      <c r="A650" s="79"/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5.75" customHeight="1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5.75" customHeight="1">
      <c r="A652" s="79"/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5.75" customHeight="1">
      <c r="A653" s="79"/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5.75" customHeight="1">
      <c r="A654" s="79"/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5.75" customHeight="1">
      <c r="A655" s="79"/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5.75" customHeight="1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5.75" customHeight="1">
      <c r="A657" s="79"/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5.75" customHeight="1">
      <c r="A658" s="79"/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5.75" customHeight="1">
      <c r="A659" s="79"/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5.75" customHeight="1">
      <c r="A660" s="79"/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5.75" customHeight="1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5.75" customHeight="1">
      <c r="A662" s="79"/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5.75" customHeight="1">
      <c r="A663" s="79"/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5.75" customHeight="1">
      <c r="A664" s="79"/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5.75" customHeight="1">
      <c r="A665" s="79"/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5.75" customHeight="1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5.75" customHeight="1">
      <c r="A667" s="79"/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5.75" customHeight="1">
      <c r="A668" s="79"/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5.75" customHeight="1">
      <c r="A669" s="79"/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5.75" customHeight="1">
      <c r="A670" s="79"/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5.75" customHeight="1">
      <c r="A671" s="79"/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5.75" customHeight="1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5.75" customHeight="1">
      <c r="A673" s="79"/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5.75" customHeight="1">
      <c r="A674" s="79"/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5.75" customHeight="1">
      <c r="A675" s="79"/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5.75" customHeight="1">
      <c r="A676" s="79"/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5.75" customHeight="1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5.75" customHeight="1">
      <c r="A678" s="79"/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5.75" customHeight="1">
      <c r="A679" s="79"/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5.75" customHeight="1">
      <c r="A680" s="79"/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5.75" customHeight="1">
      <c r="A681" s="79"/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5.75" customHeight="1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5.75" customHeight="1">
      <c r="A683" s="79"/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5.75" customHeight="1">
      <c r="A684" s="79"/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5.75" customHeight="1">
      <c r="A685" s="79"/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5.75" customHeight="1">
      <c r="A686" s="79"/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5.75" customHeight="1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5.75" customHeight="1">
      <c r="A688" s="79"/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5.75" customHeight="1">
      <c r="A689" s="79"/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5.75" customHeight="1">
      <c r="A690" s="79"/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5.75" customHeight="1">
      <c r="A691" s="79"/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5.75" customHeight="1">
      <c r="A692" s="79"/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5.75" customHeight="1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5.75" customHeight="1">
      <c r="A694" s="79"/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5.75" customHeight="1">
      <c r="A695" s="79"/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5.75" customHeight="1">
      <c r="A696" s="79"/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5.75" customHeight="1">
      <c r="A697" s="79"/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5.75" customHeight="1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5.75" customHeight="1">
      <c r="A699" s="79"/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5.75" customHeight="1">
      <c r="A700" s="79"/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5.75" customHeight="1">
      <c r="A701" s="79"/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5.75" customHeight="1">
      <c r="A702" s="79"/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5.75" customHeight="1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5.75" customHeight="1">
      <c r="A704" s="79"/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5.75" customHeight="1">
      <c r="A705" s="79"/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5.75" customHeight="1">
      <c r="A706" s="79"/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5.75" customHeight="1">
      <c r="A707" s="79"/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5.75" customHeight="1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5.75" customHeight="1">
      <c r="A709" s="79"/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5.75" customHeight="1">
      <c r="A710" s="79"/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5.75" customHeight="1">
      <c r="A711" s="79"/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5.75" customHeight="1">
      <c r="A712" s="79"/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5.75" customHeight="1">
      <c r="A713" s="79"/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5.75" customHeight="1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5.75" customHeight="1">
      <c r="A715" s="79"/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5.75" customHeight="1">
      <c r="A716" s="79"/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5.75" customHeight="1">
      <c r="A717" s="79"/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5.75" customHeight="1">
      <c r="A718" s="79"/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5.75" customHeight="1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5.75" customHeight="1">
      <c r="A720" s="79"/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5.75" customHeight="1">
      <c r="A721" s="79"/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5.75" customHeight="1">
      <c r="A722" s="79"/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5.75" customHeight="1">
      <c r="A723" s="79"/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5.75" customHeight="1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5.75" customHeight="1">
      <c r="A725" s="79"/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5.75" customHeight="1">
      <c r="A726" s="79"/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5.75" customHeight="1">
      <c r="A727" s="79"/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5.75" customHeight="1">
      <c r="A728" s="79"/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5.75" customHeight="1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5.75" customHeight="1">
      <c r="A730" s="79"/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5.75" customHeight="1">
      <c r="A731" s="79"/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5.75" customHeight="1">
      <c r="A732" s="79"/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5.75" customHeight="1">
      <c r="A733" s="79"/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5.75" customHeight="1">
      <c r="A734" s="79"/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5.75" customHeight="1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5.75" customHeight="1">
      <c r="A736" s="79"/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5.75" customHeight="1">
      <c r="A737" s="79"/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5.75" customHeight="1">
      <c r="A738" s="79"/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5.75" customHeight="1">
      <c r="A739" s="79"/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5.75" customHeight="1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5.75" customHeight="1">
      <c r="A741" s="79"/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5.75" customHeight="1">
      <c r="A742" s="79"/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5.75" customHeight="1">
      <c r="A743" s="79"/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5.75" customHeight="1">
      <c r="A744" s="79"/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5.75" customHeight="1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5.75" customHeight="1">
      <c r="A746" s="79"/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5.75" customHeight="1">
      <c r="A747" s="79"/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5.75" customHeight="1">
      <c r="A748" s="79"/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5.75" customHeight="1">
      <c r="A749" s="79"/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5.75" customHeight="1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5.75" customHeight="1">
      <c r="A751" s="79"/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5.75" customHeight="1">
      <c r="A752" s="79"/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5.75" customHeight="1">
      <c r="A753" s="79"/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5.75" customHeight="1">
      <c r="A754" s="79"/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5.75" customHeight="1">
      <c r="A755" s="79"/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5.75" customHeight="1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5.75" customHeight="1">
      <c r="A757" s="79"/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5.75" customHeight="1">
      <c r="A758" s="79"/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5.75" customHeight="1">
      <c r="A759" s="79"/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5.75" customHeight="1">
      <c r="A760" s="79"/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5.75" customHeight="1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5.75" customHeight="1">
      <c r="A762" s="79"/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5.75" customHeight="1">
      <c r="A763" s="79"/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5.75" customHeight="1">
      <c r="A764" s="79"/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5.75" customHeight="1">
      <c r="A765" s="79"/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5.75" customHeight="1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5.75" customHeight="1">
      <c r="A767" s="79"/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5.75" customHeight="1">
      <c r="A768" s="79"/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5.75" customHeight="1">
      <c r="A769" s="79"/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5.75" customHeight="1">
      <c r="A770" s="79"/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5.75" customHeight="1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5.75" customHeight="1">
      <c r="A772" s="79"/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5.75" customHeight="1">
      <c r="A773" s="79"/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5.75" customHeight="1">
      <c r="A774" s="79"/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5.75" customHeight="1">
      <c r="A775" s="79"/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5.75" customHeight="1">
      <c r="A776" s="79"/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5.75" customHeight="1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5.75" customHeight="1">
      <c r="A778" s="79"/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5.75" customHeight="1">
      <c r="A779" s="79"/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5.75" customHeight="1">
      <c r="A780" s="79"/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5.75" customHeight="1">
      <c r="A781" s="79"/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5.75" customHeight="1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5.75" customHeight="1">
      <c r="A783" s="79"/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5.75" customHeight="1">
      <c r="A784" s="79"/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5.75" customHeight="1">
      <c r="A785" s="79"/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5.75" customHeight="1">
      <c r="A786" s="79"/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5.75" customHeight="1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5.75" customHeight="1">
      <c r="A788" s="79"/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5.75" customHeight="1">
      <c r="A789" s="79"/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5.75" customHeight="1">
      <c r="A790" s="79"/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5.75" customHeight="1">
      <c r="A791" s="79"/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5.75" customHeight="1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5.75" customHeight="1">
      <c r="A793" s="79"/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5.75" customHeight="1">
      <c r="A794" s="79"/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5.75" customHeight="1">
      <c r="A795" s="79"/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5.75" customHeight="1">
      <c r="A796" s="79"/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5.75" customHeight="1">
      <c r="A797" s="79"/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5.75" customHeight="1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5.75" customHeight="1">
      <c r="A799" s="79"/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5.75" customHeight="1">
      <c r="A800" s="79"/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5.75" customHeight="1">
      <c r="A801" s="79"/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5.75" customHeight="1">
      <c r="A802" s="79"/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5.75" customHeight="1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5.75" customHeight="1">
      <c r="A804" s="79"/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5.75" customHeight="1">
      <c r="A805" s="79"/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5.75" customHeight="1">
      <c r="A806" s="79"/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5.75" customHeight="1">
      <c r="A807" s="79"/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5.75" customHeight="1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5.75" customHeight="1">
      <c r="A809" s="79"/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5.75" customHeight="1">
      <c r="A810" s="79"/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5.75" customHeight="1">
      <c r="A811" s="79"/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5.75" customHeight="1">
      <c r="A812" s="79"/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5.75" customHeight="1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5.75" customHeight="1">
      <c r="A814" s="79"/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5.75" customHeight="1">
      <c r="A815" s="79"/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5.75" customHeight="1">
      <c r="A816" s="79"/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5.75" customHeight="1">
      <c r="A817" s="79"/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5.75" customHeight="1">
      <c r="A818" s="79"/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5.75" customHeight="1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5.75" customHeight="1">
      <c r="A820" s="79"/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5.75" customHeight="1">
      <c r="A821" s="79"/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5.75" customHeight="1">
      <c r="A822" s="79"/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5.75" customHeight="1">
      <c r="A823" s="79"/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5.75" customHeight="1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5.75" customHeight="1">
      <c r="A825" s="79"/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5.75" customHeight="1">
      <c r="A826" s="79"/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5.75" customHeight="1">
      <c r="A827" s="79"/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5.75" customHeight="1">
      <c r="A828" s="79"/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5.75" customHeight="1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5.75" customHeight="1">
      <c r="A830" s="79"/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5.75" customHeight="1">
      <c r="A831" s="79"/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5.75" customHeight="1">
      <c r="A832" s="79"/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5.75" customHeight="1">
      <c r="A833" s="79"/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5.75" customHeight="1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5.75" customHeight="1">
      <c r="A835" s="79"/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5.75" customHeight="1">
      <c r="A836" s="79"/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5.75" customHeight="1">
      <c r="A837" s="79"/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5.75" customHeight="1">
      <c r="A838" s="79"/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5.75" customHeight="1">
      <c r="A839" s="79"/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5.75" customHeight="1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5.75" customHeight="1">
      <c r="A841" s="79"/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5.75" customHeight="1">
      <c r="A842" s="79"/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5.75" customHeight="1">
      <c r="A843" s="79"/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5.75" customHeight="1">
      <c r="A844" s="79"/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5.75" customHeight="1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5.75" customHeight="1">
      <c r="A846" s="79"/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5.75" customHeight="1">
      <c r="A847" s="79"/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5.75" customHeight="1">
      <c r="A848" s="79"/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5.75" customHeight="1">
      <c r="A849" s="79"/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5.75" customHeight="1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5.75" customHeight="1">
      <c r="A851" s="79"/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5.75" customHeight="1">
      <c r="A852" s="79"/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5.75" customHeight="1">
      <c r="A853" s="79"/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5.75" customHeight="1">
      <c r="A854" s="79"/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5.75" customHeight="1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5.75" customHeight="1">
      <c r="A856" s="79"/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5.75" customHeight="1">
      <c r="A857" s="79"/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5.75" customHeight="1">
      <c r="A858" s="79"/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5.75" customHeight="1">
      <c r="A859" s="79"/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5.75" customHeight="1">
      <c r="A860" s="79"/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5.75" customHeight="1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5.75" customHeight="1">
      <c r="A862" s="79"/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5.75" customHeight="1">
      <c r="A863" s="79"/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5.75" customHeight="1">
      <c r="A864" s="79"/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5.75" customHeight="1">
      <c r="A865" s="79"/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5.75" customHeight="1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5.75" customHeight="1">
      <c r="A867" s="79"/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5.75" customHeight="1">
      <c r="A868" s="79"/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5.75" customHeight="1">
      <c r="A869" s="79"/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5.75" customHeight="1">
      <c r="A870" s="79"/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5.75" customHeight="1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5.75" customHeight="1">
      <c r="A872" s="79"/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5.75" customHeight="1">
      <c r="A873" s="79"/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5.75" customHeight="1">
      <c r="A874" s="79"/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5.75" customHeight="1">
      <c r="A875" s="79"/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5.75" customHeight="1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5.75" customHeight="1">
      <c r="A877" s="79"/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5.75" customHeight="1">
      <c r="A878" s="79"/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5.75" customHeight="1">
      <c r="A879" s="79"/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5.75" customHeight="1">
      <c r="A880" s="79"/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5.75" customHeight="1">
      <c r="A881" s="79"/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5.75" customHeight="1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5.75" customHeight="1">
      <c r="A883" s="79"/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5.75" customHeight="1">
      <c r="A884" s="79"/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5.75" customHeight="1">
      <c r="A885" s="79"/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5.75" customHeight="1">
      <c r="A886" s="79"/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5.75" customHeight="1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5.75" customHeight="1">
      <c r="A888" s="79"/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5.75" customHeight="1">
      <c r="A889" s="79"/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5.75" customHeight="1">
      <c r="A890" s="79"/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5.75" customHeight="1">
      <c r="A891" s="79"/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5.75" customHeight="1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5.75" customHeight="1">
      <c r="A893" s="79"/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5.75" customHeight="1">
      <c r="A894" s="79"/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5.75" customHeight="1">
      <c r="A895" s="79"/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5.75" customHeight="1">
      <c r="A896" s="79"/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5.75" customHeight="1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5.75" customHeight="1">
      <c r="A898" s="79"/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5.75" customHeight="1">
      <c r="A899" s="79"/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5.75" customHeight="1">
      <c r="A900" s="79"/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5.75" customHeight="1">
      <c r="A901" s="79"/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5.75" customHeight="1">
      <c r="A902" s="79"/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5.75" customHeight="1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5.75" customHeight="1">
      <c r="A904" s="79"/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5.75" customHeight="1">
      <c r="A905" s="79"/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5.75" customHeight="1">
      <c r="A906" s="79"/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5.75" customHeight="1">
      <c r="A907" s="79"/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5.75" customHeight="1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5.75" customHeight="1">
      <c r="A909" s="79"/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5.75" customHeight="1">
      <c r="A910" s="79"/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5.75" customHeight="1">
      <c r="A911" s="79"/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5.75" customHeight="1">
      <c r="A912" s="79"/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5.75" customHeight="1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5.75" customHeight="1">
      <c r="A914" s="79"/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5.75" customHeight="1">
      <c r="A915" s="79"/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5.75" customHeight="1">
      <c r="A916" s="79"/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5.75" customHeight="1">
      <c r="A917" s="79"/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5.75" customHeight="1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5.75" customHeight="1">
      <c r="A919" s="79"/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5.75" customHeight="1">
      <c r="A920" s="79"/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5.75" customHeight="1">
      <c r="A921" s="79"/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5.75" customHeight="1">
      <c r="A922" s="79"/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5.75" customHeight="1">
      <c r="A923" s="79"/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5.75" customHeight="1">
      <c r="A924" s="79"/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5.75" customHeight="1">
      <c r="A925" s="79"/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5.75" customHeight="1">
      <c r="A926" s="79"/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5.75" customHeight="1">
      <c r="A927" s="79"/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5.75" customHeight="1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5.75" customHeight="1">
      <c r="A929" s="79"/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5.75" customHeight="1">
      <c r="A930" s="79"/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5.75" customHeight="1">
      <c r="A931" s="79"/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5.75" customHeight="1">
      <c r="A932" s="79"/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5.75" customHeight="1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5.75" customHeight="1">
      <c r="A934" s="79"/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5.75" customHeight="1">
      <c r="A935" s="79"/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5.75" customHeight="1">
      <c r="A936" s="79"/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5.75" customHeight="1">
      <c r="A937" s="79"/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5.75" customHeight="1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5.75" customHeight="1">
      <c r="A939" s="79"/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5.75" customHeight="1">
      <c r="A940" s="79"/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5.75" customHeight="1">
      <c r="A941" s="79"/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5.75" customHeight="1">
      <c r="A942" s="79"/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5.75" customHeight="1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5.75" customHeight="1">
      <c r="A944" s="79"/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5.75" customHeight="1">
      <c r="A945" s="79"/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5.75" customHeight="1">
      <c r="A946" s="79"/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5.75" customHeight="1">
      <c r="A947" s="79"/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5.75" customHeight="1">
      <c r="A948" s="79"/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5.75" customHeight="1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5.75" customHeight="1">
      <c r="A950" s="79"/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5.75" customHeight="1">
      <c r="A951" s="79"/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5.75" customHeight="1">
      <c r="A952" s="79"/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5.75" customHeight="1">
      <c r="A953" s="79"/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5.75" customHeight="1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5.75" customHeight="1">
      <c r="A955" s="79"/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5.75" customHeight="1">
      <c r="A956" s="79"/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5.75" customHeight="1">
      <c r="A957" s="79"/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5.75" customHeight="1">
      <c r="A958" s="79"/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5.75" customHeight="1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5.75" customHeight="1">
      <c r="A960" s="79"/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5.75" customHeight="1">
      <c r="A961" s="79"/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5.75" customHeight="1">
      <c r="A962" s="79"/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5.75" customHeight="1">
      <c r="A963" s="79"/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5.75" customHeight="1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5.75" customHeight="1">
      <c r="A965" s="79"/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5.75" customHeight="1">
      <c r="A966" s="79"/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5.75" customHeight="1">
      <c r="A967" s="79"/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5.75" customHeight="1">
      <c r="A968" s="79"/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5.75" customHeight="1">
      <c r="A969" s="79"/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5.75" customHeight="1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5.75" customHeight="1">
      <c r="A971" s="79"/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5.75" customHeight="1">
      <c r="A972" s="79"/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5.75" customHeight="1">
      <c r="A973" s="79"/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5.75" customHeight="1">
      <c r="A974" s="79"/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5.75" customHeight="1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5.75" customHeight="1">
      <c r="A976" s="79"/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5.75" customHeight="1">
      <c r="A977" s="79"/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5.75" customHeight="1">
      <c r="A978" s="79"/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5.75" customHeight="1">
      <c r="A979" s="79"/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5.75" customHeight="1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5.75" customHeight="1">
      <c r="A981" s="79"/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5.75" customHeight="1">
      <c r="A982" s="79"/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5.75" customHeight="1">
      <c r="A983" s="79"/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5.75" customHeight="1">
      <c r="A984" s="79"/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5.75" customHeight="1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5.75" customHeight="1">
      <c r="A986" s="79"/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5.75" customHeight="1">
      <c r="A987" s="79"/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5.75" customHeight="1">
      <c r="A988" s="79"/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5.75" customHeight="1">
      <c r="A989" s="79"/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5.75" customHeight="1">
      <c r="A990" s="79"/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5.75" customHeight="1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5.75" customHeight="1">
      <c r="A992" s="79"/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5.75" customHeight="1">
      <c r="A993" s="79"/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5.75" customHeight="1">
      <c r="A994" s="79"/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5.75" customHeight="1">
      <c r="A995" s="79"/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 ht="15.75" customHeight="1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 ht="15.75" customHeight="1">
      <c r="A997" s="79"/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 ht="15.75" customHeight="1">
      <c r="A998" s="79"/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 ht="15.75" customHeight="1">
      <c r="A999" s="79"/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 ht="15.75" customHeight="1">
      <c r="A1000" s="79"/>
      <c r="B1000" s="79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Economy</vt:lpstr>
      <vt:lpstr>Retention Bonus Collections</vt:lpstr>
      <vt:lpstr>Currency Conversions</vt:lpstr>
      <vt:lpstr>Graphs Data</vt:lpstr>
      <vt:lpstr>Example of Conversion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2018-12-10T19:10:35Z</dcterms:created>
  <dcterms:modified xsi:type="dcterms:W3CDTF">2018-12-13T12:43:19Z</dcterms:modified>
</cp:coreProperties>
</file>